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11" windowWidth="18315" windowHeight="12615" activeTab="0"/>
  </bookViews>
  <sheets>
    <sheet name="ПРОЕКТ" sheetId="1" r:id="rId1"/>
    <sheet name="Вертикал.разрез" sheetId="2" r:id="rId2"/>
    <sheet name="На плане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<sst xmlns="http://schemas.openxmlformats.org/spreadsheetml/2006/main" count="43" uniqueCount="43">
  <si>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Длина ствола,   м</t>
  </si>
  <si>
    <t>Азимут, град.</t>
  </si>
  <si>
    <t>Горизонт проекция участка</t>
  </si>
  <si>
    <t>Отклон. от проектн. плос-ти</t>
  </si>
  <si>
    <t>Угол м/у севером и устье-забой</t>
  </si>
  <si>
    <t>Верт. Проекция для графиков</t>
  </si>
  <si>
    <t>Зенит угол, град</t>
  </si>
  <si>
    <t>Проект азимут</t>
  </si>
  <si>
    <t>град</t>
  </si>
  <si>
    <t>Расчет профиля по скв.</t>
  </si>
  <si>
    <t>Отклонен запад (-) восток (+)  м</t>
  </si>
  <si>
    <t>Магнитное склонение, град.</t>
  </si>
  <si>
    <t xml:space="preserve">Интенсивность искривления </t>
  </si>
  <si>
    <t>Вертикал проекция скваж.</t>
  </si>
  <si>
    <t>Отклонен север (+) юг (-), м</t>
  </si>
  <si>
    <t>Отклон. в проектн.азимуте</t>
  </si>
  <si>
    <t>Отход (устье - забой)</t>
  </si>
  <si>
    <t xml:space="preserve">Удлине-ние </t>
  </si>
  <si>
    <t>Отклон. от проектн азимута</t>
  </si>
  <si>
    <r>
      <rPr>
        <b/>
        <sz val="10"/>
        <rFont val="Calibri"/>
        <family val="2"/>
      </rPr>
      <t>↓</t>
    </r>
    <r>
      <rPr>
        <b/>
        <sz val="11"/>
        <rFont val="Arial"/>
        <family val="2"/>
      </rPr>
      <t xml:space="preserve"> 245мм</t>
    </r>
  </si>
  <si>
    <r>
      <t>і</t>
    </r>
    <r>
      <rPr>
        <sz val="10"/>
        <rFont val="Arial Cyr"/>
        <family val="0"/>
      </rPr>
      <t>= 0</t>
    </r>
    <r>
      <rPr>
        <sz val="10"/>
        <rFont val="Arial"/>
        <family val="2"/>
      </rPr>
      <t>°/10м</t>
    </r>
  </si>
  <si>
    <t>Вертикалпроекция участка скваж.</t>
  </si>
  <si>
    <r>
      <t xml:space="preserve">і </t>
    </r>
    <r>
      <rPr>
        <sz val="10"/>
        <rFont val="Arial Cyr"/>
        <family val="0"/>
      </rPr>
      <t>= 1.5</t>
    </r>
    <r>
      <rPr>
        <sz val="10"/>
        <rFont val="Arial"/>
        <family val="2"/>
      </rPr>
      <t>°/10м</t>
    </r>
  </si>
  <si>
    <t>ГИС</t>
  </si>
  <si>
    <t>3 Георгиевская</t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</si>
  <si>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bb</t>
    </r>
    <r>
      <rPr>
        <b/>
        <sz val="10"/>
        <rFont val="Arial"/>
        <family val="2"/>
      </rPr>
      <t xml:space="preserve"> 1590,0-1616,0м</t>
    </r>
  </si>
  <si>
    <t>800 - 958 = 158м</t>
  </si>
  <si>
    <r>
      <t xml:space="preserve">α </t>
    </r>
    <r>
      <rPr>
        <sz val="10"/>
        <rFont val="Arial Cyr"/>
        <family val="0"/>
      </rPr>
      <t>= 0</t>
    </r>
    <r>
      <rPr>
        <sz val="10"/>
        <rFont val="Arial"/>
        <family val="2"/>
      </rPr>
      <t>°→ 23.7°</t>
    </r>
  </si>
  <si>
    <t>958-1600 = 642м</t>
  </si>
  <si>
    <r>
      <t xml:space="preserve">α </t>
    </r>
    <r>
      <rPr>
        <sz val="10"/>
        <rFont val="Arial Cyr"/>
        <family val="0"/>
      </rPr>
      <t>= 23.7</t>
    </r>
    <r>
      <rPr>
        <sz val="10"/>
        <rFont val="Arial"/>
        <family val="2"/>
      </rPr>
      <t>°</t>
    </r>
  </si>
  <si>
    <t>1600-1777 = 177м</t>
  </si>
  <si>
    <r>
      <t xml:space="preserve">α </t>
    </r>
    <r>
      <rPr>
        <sz val="10"/>
        <rFont val="Arial Cyr"/>
        <family val="0"/>
      </rPr>
      <t>= 23.7°</t>
    </r>
    <r>
      <rPr>
        <sz val="10"/>
        <rFont val="Arial"/>
        <family val="2"/>
      </rPr>
      <t>→ 18.7°</t>
    </r>
  </si>
  <si>
    <r>
      <t xml:space="preserve">і </t>
    </r>
    <r>
      <rPr>
        <sz val="10"/>
        <rFont val="Arial Cyr"/>
        <family val="0"/>
      </rPr>
      <t>= - 0.3</t>
    </r>
    <r>
      <rPr>
        <sz val="10"/>
        <rFont val="Arial"/>
        <family val="2"/>
      </rPr>
      <t>°/10м</t>
    </r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</si>
  <si>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ml</t>
    </r>
    <r>
      <rPr>
        <b/>
        <sz val="10"/>
        <rFont val="Arial"/>
        <family val="2"/>
      </rPr>
      <t xml:space="preserve"> 1680-1690м</t>
    </r>
  </si>
  <si>
    <t>Забой  1706м↓146мм</t>
  </si>
  <si>
    <r>
      <t>D3</t>
    </r>
    <r>
      <rPr>
        <b/>
        <vertAlign val="superscript"/>
        <sz val="10"/>
        <rFont val="Arial"/>
        <family val="2"/>
      </rPr>
      <t>ZV</t>
    </r>
    <r>
      <rPr>
        <b/>
        <sz val="10"/>
        <rFont val="Arial"/>
        <family val="2"/>
      </rPr>
      <t xml:space="preserve"> 1690-….м</t>
    </r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</si>
  <si>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up</t>
    </r>
    <r>
      <rPr>
        <b/>
        <sz val="10"/>
        <rFont val="Arial"/>
        <family val="2"/>
      </rPr>
      <t xml:space="preserve"> 1650-1680м</t>
    </r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</si>
  <si>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kz</t>
    </r>
    <r>
      <rPr>
        <b/>
        <sz val="10"/>
        <rFont val="Arial"/>
        <family val="2"/>
      </rPr>
      <t xml:space="preserve"> 1616-1650м</t>
    </r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</si>
  <si>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</t>
    </r>
    <r>
      <rPr>
        <b/>
        <vertAlign val="superscript"/>
        <sz val="10"/>
        <rFont val="Arial"/>
        <family val="2"/>
      </rPr>
      <t>tl</t>
    </r>
    <r>
      <rPr>
        <b/>
        <sz val="10"/>
        <rFont val="Arial"/>
        <family val="2"/>
      </rPr>
      <t xml:space="preserve"> 1559-1590м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</si>
  <si>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m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ks </t>
    </r>
    <r>
      <rPr>
        <b/>
        <sz val="10"/>
        <rFont val="Arial"/>
        <family val="2"/>
      </rPr>
      <t>726-1009м.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</si>
  <si>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m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vr+mk  </t>
    </r>
    <r>
      <rPr>
        <b/>
        <sz val="10"/>
        <rFont val="Arial"/>
        <family val="2"/>
      </rPr>
      <t>1009-1113м.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</si>
  <si>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cr-pk </t>
    </r>
    <r>
      <rPr>
        <b/>
        <sz val="10"/>
        <rFont val="Arial"/>
        <family val="2"/>
      </rPr>
      <t>1113-1145м</t>
    </r>
  </si>
  <si>
    <r>
      <t>С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v+s 1145-1559м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</si>
</sst>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0000"/>
    <numFmt numFmtId="184" formatCode="0.0000000"/>
    <numFmt numFmtId="185" formatCode="0.000000"/>
    <numFmt numFmtId="186" formatCode="0.00000000"/>
    <numFmt numFmtId="187" formatCode="######0.00"/>
    <numFmt numFmtId="188" formatCode="d\ mmmm\,\ 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0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8"/>
      <name val="Times New Roman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34" borderId="11" xfId="0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34" borderId="10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180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 applyProtection="1">
      <alignment horizontal="center" vertical="top" wrapText="1"/>
      <protection/>
    </xf>
    <xf numFmtId="0" fontId="0" fillId="34" borderId="15" xfId="0" applyFill="1" applyBorder="1" applyAlignment="1" applyProtection="1">
      <alignment horizontal="center" vertical="top" wrapText="1"/>
      <protection/>
    </xf>
    <xf numFmtId="180" fontId="0" fillId="0" borderId="13" xfId="0" applyNumberFormat="1" applyBorder="1" applyAlignment="1">
      <alignment horizontal="center" vertical="center"/>
    </xf>
    <xf numFmtId="2" fontId="0" fillId="34" borderId="13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" fontId="0" fillId="35" borderId="16" xfId="0" applyNumberForma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180" fontId="5" fillId="36" borderId="13" xfId="0" applyNumberFormat="1" applyFont="1" applyFill="1" applyBorder="1" applyAlignment="1">
      <alignment horizontal="center" vertical="center"/>
    </xf>
    <xf numFmtId="180" fontId="5" fillId="36" borderId="13" xfId="0" applyNumberFormat="1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180" fontId="0" fillId="34" borderId="13" xfId="0" applyNumberFormat="1" applyFill="1" applyBorder="1" applyAlignment="1" applyProtection="1">
      <alignment horizontal="center"/>
      <protection locked="0"/>
    </xf>
    <xf numFmtId="180" fontId="0" fillId="34" borderId="18" xfId="0" applyNumberFormat="1" applyFill="1" applyBorder="1" applyAlignment="1" applyProtection="1">
      <alignment horizontal="center"/>
      <protection/>
    </xf>
    <xf numFmtId="180" fontId="0" fillId="34" borderId="13" xfId="0" applyNumberFormat="1" applyFill="1" applyBorder="1" applyAlignment="1" applyProtection="1">
      <alignment horizontal="center"/>
      <protection/>
    </xf>
    <xf numFmtId="180" fontId="0" fillId="34" borderId="19" xfId="0" applyNumberForma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 horizontal="center" vertical="center"/>
    </xf>
    <xf numFmtId="180" fontId="0" fillId="35" borderId="13" xfId="0" applyNumberFormat="1" applyFont="1" applyFill="1" applyBorder="1" applyAlignment="1">
      <alignment horizontal="center"/>
    </xf>
    <xf numFmtId="180" fontId="0" fillId="34" borderId="19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6" fillId="6" borderId="0" xfId="0" applyFont="1" applyFill="1" applyAlignment="1">
      <alignment/>
    </xf>
    <xf numFmtId="180" fontId="5" fillId="0" borderId="13" xfId="0" applyNumberFormat="1" applyFont="1" applyBorder="1" applyAlignment="1">
      <alignment horizontal="center" vertical="center"/>
    </xf>
    <xf numFmtId="2" fontId="5" fillId="36" borderId="13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" fontId="0" fillId="35" borderId="16" xfId="0" applyNumberFormat="1" applyFont="1" applyFill="1" applyBorder="1" applyAlignment="1">
      <alignment horizontal="center" vertical="center"/>
    </xf>
    <xf numFmtId="0" fontId="6" fillId="13" borderId="0" xfId="0" applyFont="1" applyFill="1" applyAlignment="1">
      <alignment/>
    </xf>
    <xf numFmtId="180" fontId="5" fillId="36" borderId="16" xfId="0" applyNumberFormat="1" applyFont="1" applyFill="1" applyBorder="1" applyAlignment="1">
      <alignment horizontal="center" vertical="center"/>
    </xf>
    <xf numFmtId="180" fontId="5" fillId="6" borderId="1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2" fontId="5" fillId="36" borderId="17" xfId="0" applyNumberFormat="1" applyFont="1" applyFill="1" applyBorder="1" applyAlignment="1">
      <alignment horizontal="center"/>
    </xf>
    <xf numFmtId="180" fontId="5" fillId="36" borderId="18" xfId="0" applyNumberFormat="1" applyFont="1" applyFill="1" applyBorder="1" applyAlignment="1" applyProtection="1">
      <alignment horizontal="center"/>
      <protection/>
    </xf>
    <xf numFmtId="2" fontId="5" fillId="36" borderId="13" xfId="0" applyNumberFormat="1" applyFont="1" applyFill="1" applyBorder="1" applyAlignment="1" applyProtection="1">
      <alignment horizontal="center"/>
      <protection/>
    </xf>
    <xf numFmtId="180" fontId="5" fillId="36" borderId="19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80" fontId="5" fillId="35" borderId="13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180" fontId="5" fillId="34" borderId="18" xfId="0" applyNumberFormat="1" applyFont="1" applyFill="1" applyBorder="1" applyAlignment="1" applyProtection="1">
      <alignment horizontal="center"/>
      <protection/>
    </xf>
    <xf numFmtId="2" fontId="5" fillId="34" borderId="13" xfId="0" applyNumberFormat="1" applyFont="1" applyFill="1" applyBorder="1" applyAlignment="1" applyProtection="1">
      <alignment horizontal="center"/>
      <protection/>
    </xf>
    <xf numFmtId="180" fontId="5" fillId="34" borderId="19" xfId="0" applyNumberFormat="1" applyFont="1" applyFill="1" applyBorder="1" applyAlignment="1">
      <alignment horizontal="center"/>
    </xf>
    <xf numFmtId="1" fontId="55" fillId="35" borderId="16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Вертикальный разрез скв. № 3 Георгиевская</a:t>
            </a:r>
          </a:p>
        </c:rich>
      </c:tx>
      <c:layout>
        <c:manualLayout>
          <c:xMode val="factor"/>
          <c:yMode val="factor"/>
          <c:x val="0.02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25"/>
          <c:w val="0.95375"/>
          <c:h val="0.87675"/>
        </c:manualLayout>
      </c:layout>
      <c:scatterChart>
        <c:scatterStyle val="smoothMarker"/>
        <c:varyColors val="0"/>
        <c:ser>
          <c:idx val="1"/>
          <c:order val="0"/>
          <c:tx>
            <c:v>Проект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ПРОЕКТ!$H$4:$H$238</c:f>
              <c:numCache>
                <c:ptCount val="2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0.13088257774239584</c:v>
                </c:pt>
                <c:pt idx="5">
                  <c:v>0.5234406238011816</c:v>
                </c:pt>
                <c:pt idx="6">
                  <c:v>1.1774051381293387</c:v>
                </c:pt>
                <c:pt idx="7">
                  <c:v>2.0923279921332534</c:v>
                </c:pt>
                <c:pt idx="8">
                  <c:v>3.2675822357523177</c:v>
                </c:pt>
                <c:pt idx="9">
                  <c:v>4.7023625270760085</c:v>
                </c:pt>
                <c:pt idx="10">
                  <c:v>6.395685684203775</c:v>
                </c:pt>
                <c:pt idx="11">
                  <c:v>8.346391358969264</c:v>
                </c:pt>
                <c:pt idx="12">
                  <c:v>10.553142832068136</c:v>
                </c:pt>
                <c:pt idx="13">
                  <c:v>13.014427929043732</c:v>
                </c:pt>
                <c:pt idx="14">
                  <c:v>15.728560056503042</c:v>
                </c:pt>
                <c:pt idx="15">
                  <c:v>18.693679357853576</c:v>
                </c:pt>
                <c:pt idx="16">
                  <c:v>21.90775398776819</c:v>
                </c:pt>
                <c:pt idx="17">
                  <c:v>25.368581504505475</c:v>
                </c:pt>
                <c:pt idx="18">
                  <c:v>29.073790379130763</c:v>
                </c:pt>
                <c:pt idx="19">
                  <c:v>32.21349367241667</c:v>
                </c:pt>
                <c:pt idx="20">
                  <c:v>33.01797259543152</c:v>
                </c:pt>
                <c:pt idx="21">
                  <c:v>37.0403672105058</c:v>
                </c:pt>
                <c:pt idx="22">
                  <c:v>41.062761825580075</c:v>
                </c:pt>
                <c:pt idx="23">
                  <c:v>45.08515644065435</c:v>
                </c:pt>
                <c:pt idx="24">
                  <c:v>49.10755105572863</c:v>
                </c:pt>
                <c:pt idx="25">
                  <c:v>53.129945670802904</c:v>
                </c:pt>
                <c:pt idx="26">
                  <c:v>57.15234028587718</c:v>
                </c:pt>
                <c:pt idx="27">
                  <c:v>61.17473490095146</c:v>
                </c:pt>
                <c:pt idx="28">
                  <c:v>65.19712951602574</c:v>
                </c:pt>
                <c:pt idx="29">
                  <c:v>69.21952413110002</c:v>
                </c:pt>
                <c:pt idx="30">
                  <c:v>73.24191874617429</c:v>
                </c:pt>
                <c:pt idx="31">
                  <c:v>77.26431336124857</c:v>
                </c:pt>
                <c:pt idx="32">
                  <c:v>81.28670797632284</c:v>
                </c:pt>
                <c:pt idx="33">
                  <c:v>85.30910259139712</c:v>
                </c:pt>
                <c:pt idx="34">
                  <c:v>89.3314972064714</c:v>
                </c:pt>
                <c:pt idx="35">
                  <c:v>93.35389182154567</c:v>
                </c:pt>
                <c:pt idx="36">
                  <c:v>97.37628643661995</c:v>
                </c:pt>
                <c:pt idx="37">
                  <c:v>101.39868105169423</c:v>
                </c:pt>
                <c:pt idx="38">
                  <c:v>105.4210756667685</c:v>
                </c:pt>
                <c:pt idx="39">
                  <c:v>109.44347028184278</c:v>
                </c:pt>
                <c:pt idx="40">
                  <c:v>113.46586489691705</c:v>
                </c:pt>
                <c:pt idx="41">
                  <c:v>117.48825951199133</c:v>
                </c:pt>
                <c:pt idx="42">
                  <c:v>121.5106541270656</c:v>
                </c:pt>
                <c:pt idx="43">
                  <c:v>125.53304874213988</c:v>
                </c:pt>
                <c:pt idx="44">
                  <c:v>129.55544335721416</c:v>
                </c:pt>
                <c:pt idx="45">
                  <c:v>133.57783797228845</c:v>
                </c:pt>
                <c:pt idx="46">
                  <c:v>137.60023258736274</c:v>
                </c:pt>
                <c:pt idx="47">
                  <c:v>141.62262720243703</c:v>
                </c:pt>
                <c:pt idx="48">
                  <c:v>145.64502181751132</c:v>
                </c:pt>
                <c:pt idx="49">
                  <c:v>149.6674164325856</c:v>
                </c:pt>
                <c:pt idx="50">
                  <c:v>153.6898110476599</c:v>
                </c:pt>
                <c:pt idx="51">
                  <c:v>157.7122056627342</c:v>
                </c:pt>
                <c:pt idx="52">
                  <c:v>161.73460027780848</c:v>
                </c:pt>
                <c:pt idx="53">
                  <c:v>165.75699489288277</c:v>
                </c:pt>
                <c:pt idx="54">
                  <c:v>169.77938950795706</c:v>
                </c:pt>
                <c:pt idx="55">
                  <c:v>173.80178412303135</c:v>
                </c:pt>
                <c:pt idx="56">
                  <c:v>177.82417873810564</c:v>
                </c:pt>
                <c:pt idx="57">
                  <c:v>181.84657335317993</c:v>
                </c:pt>
                <c:pt idx="58">
                  <c:v>185.86896796825422</c:v>
                </c:pt>
                <c:pt idx="59">
                  <c:v>189.89136258332852</c:v>
                </c:pt>
                <c:pt idx="60">
                  <c:v>193.9137571984028</c:v>
                </c:pt>
                <c:pt idx="61">
                  <c:v>197.9361518134771</c:v>
                </c:pt>
                <c:pt idx="62">
                  <c:v>201.9585464285514</c:v>
                </c:pt>
                <c:pt idx="63">
                  <c:v>205.98094104362568</c:v>
                </c:pt>
                <c:pt idx="64">
                  <c:v>210.00333565869997</c:v>
                </c:pt>
                <c:pt idx="65">
                  <c:v>214.02573027377426</c:v>
                </c:pt>
                <c:pt idx="66">
                  <c:v>218.04812488884855</c:v>
                </c:pt>
                <c:pt idx="67">
                  <c:v>222.07051950392284</c:v>
                </c:pt>
                <c:pt idx="68">
                  <c:v>226.09291411899713</c:v>
                </c:pt>
                <c:pt idx="69">
                  <c:v>230.11530873407142</c:v>
                </c:pt>
                <c:pt idx="70">
                  <c:v>234.1377033491457</c:v>
                </c:pt>
                <c:pt idx="71">
                  <c:v>238.16009796422</c:v>
                </c:pt>
                <c:pt idx="72">
                  <c:v>242.1824925792943</c:v>
                </c:pt>
                <c:pt idx="73">
                  <c:v>246.20488719436858</c:v>
                </c:pt>
                <c:pt idx="74">
                  <c:v>250.22728180944287</c:v>
                </c:pt>
                <c:pt idx="75">
                  <c:v>254.24967642451716</c:v>
                </c:pt>
                <c:pt idx="76">
                  <c:v>258.2720710395914</c:v>
                </c:pt>
                <c:pt idx="77">
                  <c:v>262.2944656546657</c:v>
                </c:pt>
                <c:pt idx="78">
                  <c:v>266.31686026974</c:v>
                </c:pt>
                <c:pt idx="79">
                  <c:v>270.3392548848143</c:v>
                </c:pt>
                <c:pt idx="80">
                  <c:v>274.3616494998886</c:v>
                </c:pt>
                <c:pt idx="81">
                  <c:v>278.3840441149629</c:v>
                </c:pt>
                <c:pt idx="82">
                  <c:v>282.40643873003717</c:v>
                </c:pt>
                <c:pt idx="83">
                  <c:v>286.42883334511146</c:v>
                </c:pt>
                <c:pt idx="84">
                  <c:v>290.449630886063</c:v>
                </c:pt>
                <c:pt idx="85">
                  <c:v>294.4448424203465</c:v>
                </c:pt>
                <c:pt idx="86">
                  <c:v>298.3920034621501</c:v>
                </c:pt>
                <c:pt idx="87">
                  <c:v>302.2910058140003</c:v>
                </c:pt>
                <c:pt idx="88">
                  <c:v>306.14174259852444</c:v>
                </c:pt>
                <c:pt idx="89">
                  <c:v>311.0498794361883</c:v>
                </c:pt>
                <c:pt idx="90">
                  <c:v>313.76659252636085</c:v>
                </c:pt>
                <c:pt idx="91">
                  <c:v>317.5123919559149</c:v>
                </c:pt>
                <c:pt idx="92">
                  <c:v>321.2095961117858</c:v>
                </c:pt>
                <c:pt idx="93">
                  <c:v>324.8581036481855</c:v>
                </c:pt>
                <c:pt idx="94">
                  <c:v>328.45781455417114</c:v>
                </c:pt>
                <c:pt idx="95">
                  <c:v>332.0086301563868</c:v>
                </c:pt>
                <c:pt idx="96">
                  <c:v>335.51045312176944</c:v>
                </c:pt>
                <c:pt idx="97">
                  <c:v>338.9631874602152</c:v>
                </c:pt>
                <c:pt idx="98">
                  <c:v>342.3667385272122</c:v>
                </c:pt>
                <c:pt idx="99">
                  <c:v>345.7210130264333</c:v>
                </c:pt>
                <c:pt idx="100">
                  <c:v>349.0259190122952</c:v>
                </c:pt>
                <c:pt idx="101">
                  <c:v>352.28136589247765</c:v>
                </c:pt>
                <c:pt idx="102">
                  <c:v>354.4376246627256</c:v>
                </c:pt>
              </c:numCache>
            </c:numRef>
          </c:xVal>
          <c:yVal>
            <c:numRef>
              <c:f>ПРОЕКТ!$P$4:$P$238</c:f>
              <c:numCache>
                <c:ptCount val="235"/>
                <c:pt idx="0">
                  <c:v>-776</c:v>
                </c:pt>
                <c:pt idx="1">
                  <c:v>-780</c:v>
                </c:pt>
                <c:pt idx="2">
                  <c:v>-790</c:v>
                </c:pt>
                <c:pt idx="3">
                  <c:v>-800</c:v>
                </c:pt>
                <c:pt idx="4">
                  <c:v>-809.9988578920807</c:v>
                </c:pt>
                <c:pt idx="5">
                  <c:v>-819.9908640758084</c:v>
                </c:pt>
                <c:pt idx="6">
                  <c:v>-829.9691715379574</c:v>
                </c:pt>
                <c:pt idx="7">
                  <c:v>-839.9269426523384</c:v>
                </c:pt>
                <c:pt idx="8">
                  <c:v>-849.857353865276</c:v>
                </c:pt>
                <c:pt idx="9">
                  <c:v>-859.7536003714423</c:v>
                </c:pt>
                <c:pt idx="10">
                  <c:v>-869.6089007768442</c:v>
                </c:pt>
                <c:pt idx="11">
                  <c:v>-879.416501745767</c:v>
                </c:pt>
                <c:pt idx="12">
                  <c:v>-889.1696826284922</c:v>
                </c:pt>
                <c:pt idx="13">
                  <c:v>-898.8617600666158</c:v>
                </c:pt>
                <c:pt idx="14">
                  <c:v>-908.4860925728145</c:v>
                </c:pt>
                <c:pt idx="15">
                  <c:v>-918.0360850819183</c:v>
                </c:pt>
                <c:pt idx="16">
                  <c:v>-927.5051934701731</c:v>
                </c:pt>
                <c:pt idx="17">
                  <c:v>-936.886929039596</c:v>
                </c:pt>
                <c:pt idx="18">
                  <c:v>-946.174862964349</c:v>
                </c:pt>
                <c:pt idx="19">
                  <c:v>-953.5328413231899</c:v>
                </c:pt>
                <c:pt idx="20">
                  <c:v>-955.3639103176369</c:v>
                </c:pt>
                <c:pt idx="21">
                  <c:v>-964.5192552898715</c:v>
                </c:pt>
                <c:pt idx="22">
                  <c:v>-973.6746002621061</c:v>
                </c:pt>
                <c:pt idx="23">
                  <c:v>-982.8299452343407</c:v>
                </c:pt>
                <c:pt idx="24">
                  <c:v>-991.9852902065753</c:v>
                </c:pt>
                <c:pt idx="25">
                  <c:v>-1001.1406351788099</c:v>
                </c:pt>
                <c:pt idx="26">
                  <c:v>-1010.2959801510445</c:v>
                </c:pt>
                <c:pt idx="27">
                  <c:v>-1019.4513251232792</c:v>
                </c:pt>
                <c:pt idx="28">
                  <c:v>-1028.6066700955137</c:v>
                </c:pt>
                <c:pt idx="29">
                  <c:v>-1037.7620150677483</c:v>
                </c:pt>
                <c:pt idx="30">
                  <c:v>-1046.917360039983</c:v>
                </c:pt>
                <c:pt idx="31">
                  <c:v>-1056.0727050122175</c:v>
                </c:pt>
                <c:pt idx="32">
                  <c:v>-1065.2280499844521</c:v>
                </c:pt>
                <c:pt idx="33">
                  <c:v>-1074.3833949566867</c:v>
                </c:pt>
                <c:pt idx="34">
                  <c:v>-1083.5387399289214</c:v>
                </c:pt>
                <c:pt idx="35">
                  <c:v>-1092.694084901156</c:v>
                </c:pt>
                <c:pt idx="36">
                  <c:v>-1101.8494298733906</c:v>
                </c:pt>
                <c:pt idx="37">
                  <c:v>-1111.0047748456252</c:v>
                </c:pt>
                <c:pt idx="38">
                  <c:v>-1120.1601198178598</c:v>
                </c:pt>
                <c:pt idx="39">
                  <c:v>-1129.3154647900944</c:v>
                </c:pt>
                <c:pt idx="40">
                  <c:v>-1138.470809762329</c:v>
                </c:pt>
                <c:pt idx="41">
                  <c:v>-1147.6261547345637</c:v>
                </c:pt>
                <c:pt idx="42">
                  <c:v>-1156.7814997067983</c:v>
                </c:pt>
                <c:pt idx="43">
                  <c:v>-1165.936844679033</c:v>
                </c:pt>
                <c:pt idx="44">
                  <c:v>-1175.0921896512675</c:v>
                </c:pt>
                <c:pt idx="45">
                  <c:v>-1184.2475346235021</c:v>
                </c:pt>
                <c:pt idx="46">
                  <c:v>-1193.4028795957367</c:v>
                </c:pt>
                <c:pt idx="47">
                  <c:v>-1202.5582245679714</c:v>
                </c:pt>
                <c:pt idx="48">
                  <c:v>-1211.713569540206</c:v>
                </c:pt>
                <c:pt idx="49">
                  <c:v>-1220.8689145124406</c:v>
                </c:pt>
                <c:pt idx="50">
                  <c:v>-1230.0242594846752</c:v>
                </c:pt>
                <c:pt idx="51">
                  <c:v>-1239.1796044569098</c:v>
                </c:pt>
                <c:pt idx="52">
                  <c:v>-1248.3349494291444</c:v>
                </c:pt>
                <c:pt idx="53">
                  <c:v>-1257.490294401379</c:v>
                </c:pt>
                <c:pt idx="54">
                  <c:v>-1266.6456393736137</c:v>
                </c:pt>
                <c:pt idx="55">
                  <c:v>-1275.8009843458483</c:v>
                </c:pt>
                <c:pt idx="56">
                  <c:v>-1284.956329318083</c:v>
                </c:pt>
                <c:pt idx="57">
                  <c:v>-1294.1116742903175</c:v>
                </c:pt>
                <c:pt idx="58">
                  <c:v>-1303.2670192625521</c:v>
                </c:pt>
                <c:pt idx="59">
                  <c:v>-1312.4223642347868</c:v>
                </c:pt>
                <c:pt idx="60">
                  <c:v>-1321.5777092070214</c:v>
                </c:pt>
                <c:pt idx="61">
                  <c:v>-1330.733054179256</c:v>
                </c:pt>
                <c:pt idx="62">
                  <c:v>-1339.8883991514906</c:v>
                </c:pt>
                <c:pt idx="63">
                  <c:v>-1349.0437441237252</c:v>
                </c:pt>
                <c:pt idx="64">
                  <c:v>-1358.1990890959598</c:v>
                </c:pt>
                <c:pt idx="65">
                  <c:v>-1367.3544340681945</c:v>
                </c:pt>
                <c:pt idx="66">
                  <c:v>-1376.509779040429</c:v>
                </c:pt>
                <c:pt idx="67">
                  <c:v>-1385.6651240126637</c:v>
                </c:pt>
                <c:pt idx="68">
                  <c:v>-1394.8204689848983</c:v>
                </c:pt>
                <c:pt idx="69">
                  <c:v>-1403.975813957133</c:v>
                </c:pt>
                <c:pt idx="70">
                  <c:v>-1413.1311589293675</c:v>
                </c:pt>
                <c:pt idx="71">
                  <c:v>-1422.2865039016021</c:v>
                </c:pt>
                <c:pt idx="72">
                  <c:v>-1431.4418488738368</c:v>
                </c:pt>
                <c:pt idx="73">
                  <c:v>-1440.5971938460714</c:v>
                </c:pt>
                <c:pt idx="74">
                  <c:v>-1449.752538818306</c:v>
                </c:pt>
                <c:pt idx="75">
                  <c:v>-1458.9078837905406</c:v>
                </c:pt>
                <c:pt idx="76">
                  <c:v>-1468.0632287627752</c:v>
                </c:pt>
                <c:pt idx="77">
                  <c:v>-1477.2185737350098</c:v>
                </c:pt>
                <c:pt idx="78">
                  <c:v>-1486.3739187072445</c:v>
                </c:pt>
                <c:pt idx="79">
                  <c:v>-1495.529263679479</c:v>
                </c:pt>
                <c:pt idx="80">
                  <c:v>-1504.6846086517137</c:v>
                </c:pt>
                <c:pt idx="81">
                  <c:v>-1513.8399536239483</c:v>
                </c:pt>
                <c:pt idx="82">
                  <c:v>-1522.995298596183</c:v>
                </c:pt>
                <c:pt idx="83">
                  <c:v>-1532.1506435684175</c:v>
                </c:pt>
                <c:pt idx="84">
                  <c:v>-1541.306689992528</c:v>
                </c:pt>
                <c:pt idx="85">
                  <c:v>-1550.4739172923787</c:v>
                </c:pt>
                <c:pt idx="86">
                  <c:v>-1559.6619361909698</c:v>
                </c:pt>
                <c:pt idx="87">
                  <c:v>-1568.8704948312272</c:v>
                </c:pt>
                <c:pt idx="88">
                  <c:v>-1578.0993407930532</c:v>
                </c:pt>
                <c:pt idx="89">
                  <c:v>-1589.9642378561307</c:v>
                </c:pt>
                <c:pt idx="90">
                  <c:v>-1596.5888097577774</c:v>
                </c:pt>
                <c:pt idx="91">
                  <c:v>-1605.860743655533</c:v>
                </c:pt>
                <c:pt idx="92">
                  <c:v>-1615.1521619003765</c:v>
                </c:pt>
                <c:pt idx="93">
                  <c:v>-1624.462809800906</c:v>
                </c:pt>
                <c:pt idx="94">
                  <c:v>-1633.7924321386067</c:v>
                </c:pt>
                <c:pt idx="95">
                  <c:v>-1643.1407731748473</c:v>
                </c:pt>
                <c:pt idx="96">
                  <c:v>-1652.5075766578886</c:v>
                </c:pt>
                <c:pt idx="97">
                  <c:v>-1661.8925858299096</c:v>
                </c:pt>
                <c:pt idx="98">
                  <c:v>-1671.2955434340438</c:v>
                </c:pt>
                <c:pt idx="99">
                  <c:v>-1680.716191721432</c:v>
                </c:pt>
                <c:pt idx="100">
                  <c:v>-1690.1542724582882</c:v>
                </c:pt>
                <c:pt idx="101">
                  <c:v>-1699.6095269329762</c:v>
                </c:pt>
                <c:pt idx="102">
                  <c:v>-1705.953068726032</c:v>
                </c:pt>
              </c:numCache>
            </c:numRef>
          </c:yVal>
          <c:smooth val="1"/>
        </c:ser>
        <c:axId val="58474653"/>
        <c:axId val="56509830"/>
      </c:scatterChart>
      <c:valAx>
        <c:axId val="58474653"/>
        <c:scaling>
          <c:orientation val="minMax"/>
          <c:max val="36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9830"/>
        <c:crossesAt val="0"/>
        <c:crossBetween val="midCat"/>
        <c:dispUnits/>
        <c:majorUnit val="20"/>
        <c:minorUnit val="10"/>
      </c:valAx>
      <c:valAx>
        <c:axId val="56509830"/>
        <c:scaling>
          <c:orientation val="minMax"/>
          <c:max val="-775"/>
          <c:min val="-172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74653"/>
        <c:crossesAt val="-600"/>
        <c:crossBetween val="midCat"/>
        <c:dispUnits/>
        <c:majorUnit val="25"/>
        <c:minorUnit val="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Горизонтальная проекция скв. № 3 Георгиевская</a:t>
            </a:r>
          </a:p>
        </c:rich>
      </c:tx>
      <c:layout>
        <c:manualLayout>
          <c:xMode val="factor"/>
          <c:yMode val="factor"/>
          <c:x val="-0.001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9725"/>
          <c:w val="0.9125"/>
          <c:h val="0.84275"/>
        </c:manualLayout>
      </c:layout>
      <c:scatterChart>
        <c:scatterStyle val="smoothMarker"/>
        <c:varyColors val="0"/>
        <c:ser>
          <c:idx val="0"/>
          <c:order val="0"/>
          <c:tx>
            <c:v>Проект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triangle"/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9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8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ПРОЕКТ!$O$4:$O$238</c:f>
              <c:numCache>
                <c:ptCount val="2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-0.10381231133259318</c:v>
                </c:pt>
                <c:pt idx="5">
                  <c:v>-0.4151781080376233</c:v>
                </c:pt>
                <c:pt idx="6">
                  <c:v>-0.933884026983715</c:v>
                </c:pt>
                <c:pt idx="7">
                  <c:v>-1.6595746254077466</c:v>
                </c:pt>
                <c:pt idx="8">
                  <c:v>-2.5917526244815923</c:v>
                </c:pt>
                <c:pt idx="9">
                  <c:v>-3.7297792500720828</c:v>
                </c:pt>
                <c:pt idx="10">
                  <c:v>-5.0728746704604575</c:v>
                </c:pt>
                <c:pt idx="11">
                  <c:v>-6.620118530721124</c:v>
                </c:pt>
                <c:pt idx="12">
                  <c:v>-8.370450583394257</c:v>
                </c:pt>
                <c:pt idx="13">
                  <c:v>-10.3226714150194</c:v>
                </c:pt>
                <c:pt idx="14">
                  <c:v>-12.475443268032276</c:v>
                </c:pt>
                <c:pt idx="15">
                  <c:v>-14.827290957462175</c:v>
                </c:pt>
                <c:pt idx="16">
                  <c:v>-17.376602881800938</c:v>
                </c:pt>
                <c:pt idx="17">
                  <c:v>-20.121632127351614</c:v>
                </c:pt>
                <c:pt idx="18">
                  <c:v>-23.060497665299312</c:v>
                </c:pt>
                <c:pt idx="19">
                  <c:v>-25.550820375905467</c:v>
                </c:pt>
                <c:pt idx="20">
                  <c:v>-26.18891001210519</c:v>
                </c:pt>
                <c:pt idx="21">
                  <c:v>-29.37935819310381</c:v>
                </c:pt>
                <c:pt idx="22">
                  <c:v>-32.56980637410243</c:v>
                </c:pt>
                <c:pt idx="23">
                  <c:v>-35.76025455510105</c:v>
                </c:pt>
                <c:pt idx="24">
                  <c:v>-38.95070273609967</c:v>
                </c:pt>
                <c:pt idx="25">
                  <c:v>-42.141150917098294</c:v>
                </c:pt>
                <c:pt idx="26">
                  <c:v>-45.331599098096916</c:v>
                </c:pt>
                <c:pt idx="27">
                  <c:v>-48.52204727909554</c:v>
                </c:pt>
                <c:pt idx="28">
                  <c:v>-51.71249546009416</c:v>
                </c:pt>
                <c:pt idx="29">
                  <c:v>-54.90294364109278</c:v>
                </c:pt>
                <c:pt idx="30">
                  <c:v>-58.093391822091405</c:v>
                </c:pt>
                <c:pt idx="31">
                  <c:v>-61.28384000309003</c:v>
                </c:pt>
                <c:pt idx="32">
                  <c:v>-64.47428818408865</c:v>
                </c:pt>
                <c:pt idx="33">
                  <c:v>-67.66473636508726</c:v>
                </c:pt>
                <c:pt idx="34">
                  <c:v>-70.85518454608588</c:v>
                </c:pt>
                <c:pt idx="35">
                  <c:v>-74.0456327270845</c:v>
                </c:pt>
                <c:pt idx="36">
                  <c:v>-77.23608090808311</c:v>
                </c:pt>
                <c:pt idx="37">
                  <c:v>-80.42652908908173</c:v>
                </c:pt>
                <c:pt idx="38">
                  <c:v>-83.61697727008034</c:v>
                </c:pt>
                <c:pt idx="39">
                  <c:v>-86.80742545107896</c:v>
                </c:pt>
                <c:pt idx="40">
                  <c:v>-89.99787363207757</c:v>
                </c:pt>
                <c:pt idx="41">
                  <c:v>-93.18832181307619</c:v>
                </c:pt>
                <c:pt idx="42">
                  <c:v>-96.3787699940748</c:v>
                </c:pt>
                <c:pt idx="43">
                  <c:v>-99.56921817507342</c:v>
                </c:pt>
                <c:pt idx="44">
                  <c:v>-102.75966635607203</c:v>
                </c:pt>
                <c:pt idx="45">
                  <c:v>-105.95011453707065</c:v>
                </c:pt>
                <c:pt idx="46">
                  <c:v>-109.14056271806926</c:v>
                </c:pt>
                <c:pt idx="47">
                  <c:v>-112.33101089906788</c:v>
                </c:pt>
                <c:pt idx="48">
                  <c:v>-115.52145908006649</c:v>
                </c:pt>
                <c:pt idx="49">
                  <c:v>-118.71190726106511</c:v>
                </c:pt>
                <c:pt idx="50">
                  <c:v>-121.90235544206372</c:v>
                </c:pt>
                <c:pt idx="51">
                  <c:v>-125.09280362306234</c:v>
                </c:pt>
                <c:pt idx="52">
                  <c:v>-128.28325180406097</c:v>
                </c:pt>
                <c:pt idx="53">
                  <c:v>-131.4736999850596</c:v>
                </c:pt>
                <c:pt idx="54">
                  <c:v>-134.66414816605823</c:v>
                </c:pt>
                <c:pt idx="55">
                  <c:v>-137.85459634705686</c:v>
                </c:pt>
                <c:pt idx="56">
                  <c:v>-141.04504452805548</c:v>
                </c:pt>
                <c:pt idx="57">
                  <c:v>-144.2354927090541</c:v>
                </c:pt>
                <c:pt idx="58">
                  <c:v>-147.42594089005274</c:v>
                </c:pt>
                <c:pt idx="59">
                  <c:v>-150.61638907105137</c:v>
                </c:pt>
                <c:pt idx="60">
                  <c:v>-153.80683725205</c:v>
                </c:pt>
                <c:pt idx="61">
                  <c:v>-156.99728543304863</c:v>
                </c:pt>
                <c:pt idx="62">
                  <c:v>-160.18773361404726</c:v>
                </c:pt>
                <c:pt idx="63">
                  <c:v>-163.3781817950459</c:v>
                </c:pt>
                <c:pt idx="64">
                  <c:v>-166.56862997604452</c:v>
                </c:pt>
                <c:pt idx="65">
                  <c:v>-169.75907815704315</c:v>
                </c:pt>
                <c:pt idx="66">
                  <c:v>-172.94952633804178</c:v>
                </c:pt>
                <c:pt idx="67">
                  <c:v>-176.1399745190404</c:v>
                </c:pt>
                <c:pt idx="68">
                  <c:v>-179.33042270003904</c:v>
                </c:pt>
                <c:pt idx="69">
                  <c:v>-182.52087088103767</c:v>
                </c:pt>
                <c:pt idx="70">
                  <c:v>-185.7113190620363</c:v>
                </c:pt>
                <c:pt idx="71">
                  <c:v>-188.90176724303493</c:v>
                </c:pt>
                <c:pt idx="72">
                  <c:v>-192.09221542403355</c:v>
                </c:pt>
                <c:pt idx="73">
                  <c:v>-195.28266360503218</c:v>
                </c:pt>
                <c:pt idx="74">
                  <c:v>-198.4731117860308</c:v>
                </c:pt>
                <c:pt idx="75">
                  <c:v>-201.66355996702944</c:v>
                </c:pt>
                <c:pt idx="76">
                  <c:v>-204.85400814802807</c:v>
                </c:pt>
                <c:pt idx="77">
                  <c:v>-208.0444563290267</c:v>
                </c:pt>
                <c:pt idx="78">
                  <c:v>-211.23490451002533</c:v>
                </c:pt>
                <c:pt idx="79">
                  <c:v>-214.42535269102396</c:v>
                </c:pt>
                <c:pt idx="80">
                  <c:v>-217.6158008720226</c:v>
                </c:pt>
                <c:pt idx="81">
                  <c:v>-220.80624905302122</c:v>
                </c:pt>
                <c:pt idx="82">
                  <c:v>-223.99669723401985</c:v>
                </c:pt>
                <c:pt idx="83">
                  <c:v>-227.18714541501848</c:v>
                </c:pt>
                <c:pt idx="84">
                  <c:v>-230.3763268425736</c:v>
                </c:pt>
                <c:pt idx="85">
                  <c:v>-233.54521418259012</c:v>
                </c:pt>
                <c:pt idx="86">
                  <c:v>-236.67598924845183</c:v>
                </c:pt>
                <c:pt idx="87">
                  <c:v>-239.76856622102218</c:v>
                </c:pt>
                <c:pt idx="88">
                  <c:v>-242.8228603282309</c:v>
                </c:pt>
                <c:pt idx="89">
                  <c:v>-246.71585386673976</c:v>
                </c:pt>
                <c:pt idx="90">
                  <c:v>-248.87067286544112</c:v>
                </c:pt>
                <c:pt idx="91">
                  <c:v>-251.84173366877948</c:v>
                </c:pt>
                <c:pt idx="92">
                  <c:v>-254.77425009311867</c:v>
                </c:pt>
                <c:pt idx="93">
                  <c:v>-257.6681417538828</c:v>
                </c:pt>
                <c:pt idx="94">
                  <c:v>-260.52332932525707</c:v>
                </c:pt>
                <c:pt idx="95">
                  <c:v>-263.3397345423621</c:v>
                </c:pt>
                <c:pt idx="96">
                  <c:v>-266.11728020340064</c:v>
                </c:pt>
                <c:pt idx="97">
                  <c:v>-268.855890171772</c:v>
                </c:pt>
                <c:pt idx="98">
                  <c:v>-271.55548937816064</c:v>
                </c:pt>
                <c:pt idx="99">
                  <c:v>-274.21600382259254</c:v>
                </c:pt>
                <c:pt idx="100">
                  <c:v>-276.83736057646485</c:v>
                </c:pt>
                <c:pt idx="101">
                  <c:v>-279.4194877845443</c:v>
                </c:pt>
                <c:pt idx="102">
                  <c:v>-281.1297704717572</c:v>
                </c:pt>
              </c:numCache>
            </c:numRef>
          </c:xVal>
          <c:yVal>
            <c:numRef>
              <c:f>ПРОЕКТ!$N$4:$N$238</c:f>
              <c:numCache>
                <c:ptCount val="2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-0.07970729685718263</c:v>
                </c:pt>
                <c:pt idx="5">
                  <c:v>-0.3187745680754187</c:v>
                </c:pt>
                <c:pt idx="6">
                  <c:v>-0.7170379930227175</c:v>
                </c:pt>
                <c:pt idx="7">
                  <c:v>-1.2742246620463396</c:v>
                </c:pt>
                <c:pt idx="8">
                  <c:v>-1.9899527634838199</c:v>
                </c:pt>
                <c:pt idx="9">
                  <c:v>-2.863731845299136</c:v>
                </c:pt>
                <c:pt idx="10">
                  <c:v>-3.894963151164567</c:v>
                </c:pt>
                <c:pt idx="11">
                  <c:v>-5.08294003075775</c:v>
                </c:pt>
                <c:pt idx="12">
                  <c:v>-6.426848423993352</c:v>
                </c:pt>
                <c:pt idx="13">
                  <c:v>-7.925767418856986</c:v>
                </c:pt>
                <c:pt idx="14">
                  <c:v>-9.578669882459211</c:v>
                </c:pt>
                <c:pt idx="15">
                  <c:v>-11.384423164877582</c:v>
                </c:pt>
                <c:pt idx="16">
                  <c:v>-13.341789875303848</c:v>
                </c:pt>
                <c:pt idx="17">
                  <c:v>-15.44942872996502</c:v>
                </c:pt>
                <c:pt idx="18">
                  <c:v>-17.705895471236733</c:v>
                </c:pt>
                <c:pt idx="19">
                  <c:v>-19.617970147317546</c:v>
                </c:pt>
                <c:pt idx="20">
                  <c:v>-20.107896625219738</c:v>
                </c:pt>
                <c:pt idx="21">
                  <c:v>-22.55752901473069</c:v>
                </c:pt>
                <c:pt idx="22">
                  <c:v>-25.007161404241643</c:v>
                </c:pt>
                <c:pt idx="23">
                  <c:v>-27.456793793752595</c:v>
                </c:pt>
                <c:pt idx="24">
                  <c:v>-29.906426183263548</c:v>
                </c:pt>
                <c:pt idx="25">
                  <c:v>-32.3560585727745</c:v>
                </c:pt>
                <c:pt idx="26">
                  <c:v>-34.80569096228545</c:v>
                </c:pt>
                <c:pt idx="27">
                  <c:v>-37.255323351796406</c:v>
                </c:pt>
                <c:pt idx="28">
                  <c:v>-39.70495574130736</c:v>
                </c:pt>
                <c:pt idx="29">
                  <c:v>-42.15458813081831</c:v>
                </c:pt>
                <c:pt idx="30">
                  <c:v>-44.604220520329264</c:v>
                </c:pt>
                <c:pt idx="31">
                  <c:v>-47.05385290984022</c:v>
                </c:pt>
                <c:pt idx="32">
                  <c:v>-49.50348529935117</c:v>
                </c:pt>
                <c:pt idx="33">
                  <c:v>-51.95311768886212</c:v>
                </c:pt>
                <c:pt idx="34">
                  <c:v>-54.402750078373074</c:v>
                </c:pt>
                <c:pt idx="35">
                  <c:v>-56.85238246788403</c:v>
                </c:pt>
                <c:pt idx="36">
                  <c:v>-59.30201485739498</c:v>
                </c:pt>
                <c:pt idx="37">
                  <c:v>-61.75164724690593</c:v>
                </c:pt>
                <c:pt idx="38">
                  <c:v>-64.20127963641688</c:v>
                </c:pt>
                <c:pt idx="39">
                  <c:v>-66.65091202592784</c:v>
                </c:pt>
                <c:pt idx="40">
                  <c:v>-69.10054441543879</c:v>
                </c:pt>
                <c:pt idx="41">
                  <c:v>-71.55017680494974</c:v>
                </c:pt>
                <c:pt idx="42">
                  <c:v>-73.9998091944607</c:v>
                </c:pt>
                <c:pt idx="43">
                  <c:v>-76.44944158397165</c:v>
                </c:pt>
                <c:pt idx="44">
                  <c:v>-78.8990739734826</c:v>
                </c:pt>
                <c:pt idx="45">
                  <c:v>-81.34870636299355</c:v>
                </c:pt>
                <c:pt idx="46">
                  <c:v>-83.7983387525045</c:v>
                </c:pt>
                <c:pt idx="47">
                  <c:v>-86.24797114201546</c:v>
                </c:pt>
                <c:pt idx="48">
                  <c:v>-88.69760353152641</c:v>
                </c:pt>
                <c:pt idx="49">
                  <c:v>-91.14723592103736</c:v>
                </c:pt>
                <c:pt idx="50">
                  <c:v>-93.59686831054832</c:v>
                </c:pt>
                <c:pt idx="51">
                  <c:v>-96.04650070005927</c:v>
                </c:pt>
                <c:pt idx="52">
                  <c:v>-98.49613308957022</c:v>
                </c:pt>
                <c:pt idx="53">
                  <c:v>-100.94576547908117</c:v>
                </c:pt>
                <c:pt idx="54">
                  <c:v>-103.39539786859213</c:v>
                </c:pt>
                <c:pt idx="55">
                  <c:v>-105.84503025810308</c:v>
                </c:pt>
                <c:pt idx="56">
                  <c:v>-108.29466264761403</c:v>
                </c:pt>
                <c:pt idx="57">
                  <c:v>-110.74429503712499</c:v>
                </c:pt>
                <c:pt idx="58">
                  <c:v>-113.19392742663594</c:v>
                </c:pt>
                <c:pt idx="59">
                  <c:v>-115.64355981614689</c:v>
                </c:pt>
                <c:pt idx="60">
                  <c:v>-118.09319220565784</c:v>
                </c:pt>
                <c:pt idx="61">
                  <c:v>-120.5428245951688</c:v>
                </c:pt>
                <c:pt idx="62">
                  <c:v>-122.99245698467975</c:v>
                </c:pt>
                <c:pt idx="63">
                  <c:v>-125.4420893741907</c:v>
                </c:pt>
                <c:pt idx="64">
                  <c:v>-127.89172176370165</c:v>
                </c:pt>
                <c:pt idx="65">
                  <c:v>-130.34135415321262</c:v>
                </c:pt>
                <c:pt idx="66">
                  <c:v>-132.79098654272357</c:v>
                </c:pt>
                <c:pt idx="67">
                  <c:v>-135.24061893223453</c:v>
                </c:pt>
                <c:pt idx="68">
                  <c:v>-137.69025132174548</c:v>
                </c:pt>
                <c:pt idx="69">
                  <c:v>-140.13988371125643</c:v>
                </c:pt>
                <c:pt idx="70">
                  <c:v>-142.58951610076738</c:v>
                </c:pt>
                <c:pt idx="71">
                  <c:v>-145.03914849027834</c:v>
                </c:pt>
                <c:pt idx="72">
                  <c:v>-147.4887808797893</c:v>
                </c:pt>
                <c:pt idx="73">
                  <c:v>-149.93841326930024</c:v>
                </c:pt>
                <c:pt idx="74">
                  <c:v>-152.3880456588112</c:v>
                </c:pt>
                <c:pt idx="75">
                  <c:v>-154.83767804832215</c:v>
                </c:pt>
                <c:pt idx="76">
                  <c:v>-157.2873104378331</c:v>
                </c:pt>
                <c:pt idx="77">
                  <c:v>-159.73694282734405</c:v>
                </c:pt>
                <c:pt idx="78">
                  <c:v>-162.186575216855</c:v>
                </c:pt>
                <c:pt idx="79">
                  <c:v>-164.63620760636596</c:v>
                </c:pt>
                <c:pt idx="80">
                  <c:v>-167.0858399958769</c:v>
                </c:pt>
                <c:pt idx="81">
                  <c:v>-169.53547238538786</c:v>
                </c:pt>
                <c:pt idx="82">
                  <c:v>-171.98510477489882</c:v>
                </c:pt>
                <c:pt idx="83">
                  <c:v>-174.43473716440977</c:v>
                </c:pt>
                <c:pt idx="84">
                  <c:v>-176.8833969381349</c:v>
                </c:pt>
                <c:pt idx="85">
                  <c:v>-179.31647487152603</c:v>
                </c:pt>
                <c:pt idx="86">
                  <c:v>-181.72029012584795</c:v>
                </c:pt>
                <c:pt idx="87">
                  <c:v>-184.0947768089988</c:v>
                </c:pt>
                <c:pt idx="88">
                  <c:v>-186.43986983281624</c:v>
                </c:pt>
                <c:pt idx="89">
                  <c:v>-189.42891792984668</c:v>
                </c:pt>
                <c:pt idx="90">
                  <c:v>-191.0833921959356</c:v>
                </c:pt>
                <c:pt idx="91">
                  <c:v>-193.36457852530768</c:v>
                </c:pt>
                <c:pt idx="92">
                  <c:v>-195.616170404661</c:v>
                </c:pt>
                <c:pt idx="93">
                  <c:v>-197.8381061145601</c:v>
                </c:pt>
                <c:pt idx="94">
                  <c:v>-200.0303247484883</c:v>
                </c:pt>
                <c:pt idx="95">
                  <c:v>-202.19276621451732</c:v>
                </c:pt>
                <c:pt idx="96">
                  <c:v>-204.32537123695525</c:v>
                </c:pt>
                <c:pt idx="97">
                  <c:v>-206.42808135797037</c:v>
                </c:pt>
                <c:pt idx="98">
                  <c:v>-208.50083893919455</c:v>
                </c:pt>
                <c:pt idx="99">
                  <c:v>-210.54358716330208</c:v>
                </c:pt>
                <c:pt idx="100">
                  <c:v>-212.5562700355683</c:v>
                </c:pt>
                <c:pt idx="101">
                  <c:v>-214.5388323854038</c:v>
                </c:pt>
                <c:pt idx="102">
                  <c:v>-215.8519907970553</c:v>
                </c:pt>
              </c:numCache>
            </c:numRef>
          </c:yVal>
          <c:smooth val="1"/>
        </c:ser>
        <c:axId val="38826423"/>
        <c:axId val="13893488"/>
      </c:scatterChart>
      <c:valAx>
        <c:axId val="38826423"/>
        <c:scaling>
          <c:orientation val="minMax"/>
          <c:max val="10"/>
          <c:min val="-350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3488"/>
        <c:crosses val="autoZero"/>
        <c:crossBetween val="midCat"/>
        <c:dispUnits/>
        <c:majorUnit val="20"/>
        <c:minorUnit val="10"/>
      </c:valAx>
      <c:valAx>
        <c:axId val="13893488"/>
        <c:scaling>
          <c:orientation val="minMax"/>
          <c:max val="10"/>
          <c:min val="-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 Юг → Север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6423"/>
        <c:crossesAt val="0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/>
  </sheetViews>
  <pageMargins left="0.32" right="0.25" top="0.33" bottom="0.64" header="0.32" footer="0.41"/>
  <pageSetup horizontalDpi="300" verticalDpi="300" orientation="portrait" paperSize="9"/>
  <headerFooter>
    <oddFooter>&amp;C&amp;F&amp;R&amp;D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 zoomScale="115"/>
  </sheetViews>
  <pageMargins left="0.15748031496062992" right="0.4330708661417323" top="0.3937007874015748" bottom="0.2755905511811024" header="0.31496062992125984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0.504</cdr:y>
    </cdr:from>
    <cdr:to>
      <cdr:x>0.55625</cdr:x>
      <cdr:y>0.53225</cdr:y>
    </cdr:to>
    <cdr:sp>
      <cdr:nvSpPr>
        <cdr:cNvPr id="1" name="Text Box 42"/>
        <cdr:cNvSpPr txBox="1">
          <a:spLocks noChangeArrowheads="1"/>
        </cdr:cNvSpPr>
      </cdr:nvSpPr>
      <cdr:spPr>
        <a:xfrm>
          <a:off x="3819525" y="4933950"/>
          <a:ext cx="76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0.2175</cdr:x>
      <cdr:y>0.7825</cdr:y>
    </cdr:from>
    <cdr:to>
      <cdr:x>0.2175</cdr:x>
      <cdr:y>0.78425</cdr:y>
    </cdr:to>
    <cdr:sp>
      <cdr:nvSpPr>
        <cdr:cNvPr id="2" name="Line 44"/>
        <cdr:cNvSpPr>
          <a:spLocks/>
        </cdr:cNvSpPr>
      </cdr:nvSpPr>
      <cdr:spPr>
        <a:xfrm>
          <a:off x="1514475" y="7658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0.9165</cdr:y>
    </cdr:from>
    <cdr:to>
      <cdr:x>0.61925</cdr:x>
      <cdr:y>0.93325</cdr:y>
    </cdr:to>
    <cdr:sp>
      <cdr:nvSpPr>
        <cdr:cNvPr id="3" name="Text Box 56"/>
        <cdr:cNvSpPr txBox="1">
          <a:spLocks noChangeArrowheads="1"/>
        </cdr:cNvSpPr>
      </cdr:nvSpPr>
      <cdr:spPr>
        <a:xfrm>
          <a:off x="4267200" y="897255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</a:t>
          </a:r>
        </a:p>
      </cdr:txBody>
    </cdr:sp>
  </cdr:relSizeAnchor>
  <cdr:relSizeAnchor xmlns:cdr="http://schemas.openxmlformats.org/drawingml/2006/chartDrawing">
    <cdr:from>
      <cdr:x>0.54575</cdr:x>
      <cdr:y>0.504</cdr:y>
    </cdr:from>
    <cdr:to>
      <cdr:x>0.55625</cdr:x>
      <cdr:y>0.53225</cdr:y>
    </cdr:to>
    <cdr:sp>
      <cdr:nvSpPr>
        <cdr:cNvPr id="4" name="Text Box 42"/>
        <cdr:cNvSpPr txBox="1">
          <a:spLocks noChangeArrowheads="1"/>
        </cdr:cNvSpPr>
      </cdr:nvSpPr>
      <cdr:spPr>
        <a:xfrm>
          <a:off x="3819525" y="4933950"/>
          <a:ext cx="76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cdr:txBody>
    </cdr:sp>
  </cdr:relSizeAnchor>
  <cdr:relSizeAnchor xmlns:cdr="http://schemas.openxmlformats.org/drawingml/2006/chartDrawing">
    <cdr:from>
      <cdr:x>0.2175</cdr:x>
      <cdr:y>0.7825</cdr:y>
    </cdr:from>
    <cdr:to>
      <cdr:x>0.2175</cdr:x>
      <cdr:y>0.78425</cdr:y>
    </cdr:to>
    <cdr:sp>
      <cdr:nvSpPr>
        <cdr:cNvPr id="5" name="Line 44"/>
        <cdr:cNvSpPr>
          <a:spLocks/>
        </cdr:cNvSpPr>
      </cdr:nvSpPr>
      <cdr:spPr>
        <a:xfrm>
          <a:off x="1514475" y="76581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0.92075</cdr:y>
    </cdr:from>
    <cdr:to>
      <cdr:x>0.61925</cdr:x>
      <cdr:y>0.9375</cdr:y>
    </cdr:to>
    <cdr:sp>
      <cdr:nvSpPr>
        <cdr:cNvPr id="6" name="Text Box 56"/>
        <cdr:cNvSpPr txBox="1">
          <a:spLocks noChangeArrowheads="1"/>
        </cdr:cNvSpPr>
      </cdr:nvSpPr>
      <cdr:spPr>
        <a:xfrm>
          <a:off x="4267200" y="901065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</a:t>
          </a:r>
        </a:p>
      </cdr:txBody>
    </cdr:sp>
  </cdr:relSizeAnchor>
  <cdr:relSizeAnchor xmlns:cdr="http://schemas.openxmlformats.org/drawingml/2006/chartDrawing">
    <cdr:from>
      <cdr:x>0.7745</cdr:x>
      <cdr:y>0.80775</cdr:y>
    </cdr:from>
    <cdr:to>
      <cdr:x>0.8965</cdr:x>
      <cdr:y>0.81775</cdr:y>
    </cdr:to>
    <cdr:sp>
      <cdr:nvSpPr>
        <cdr:cNvPr id="7" name="Oval 58"/>
        <cdr:cNvSpPr>
          <a:spLocks/>
        </cdr:cNvSpPr>
      </cdr:nvSpPr>
      <cdr:spPr>
        <a:xfrm flipV="1">
          <a:off x="5419725" y="7905750"/>
          <a:ext cx="857250" cy="95250"/>
        </a:xfrm>
        <a:prstGeom prst="ellipse">
          <a:avLst/>
        </a:prstGeom>
        <a:solidFill>
          <a:srgbClr val="00FFFF">
            <a:alpha val="12000"/>
          </a:srgbClr>
        </a:solidFill>
        <a:ln w="9525" cmpd="sng">
          <a:solidFill>
            <a:srgbClr val="333333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0.81275</cdr:y>
    </cdr:from>
    <cdr:to>
      <cdr:x>0.975</cdr:x>
      <cdr:y>0.83375</cdr:y>
    </cdr:to>
    <cdr:sp>
      <cdr:nvSpPr>
        <cdr:cNvPr id="8" name="Прямоугольник 5"/>
        <cdr:cNvSpPr>
          <a:spLocks/>
        </cdr:cNvSpPr>
      </cdr:nvSpPr>
      <cdr:spPr>
        <a:xfrm>
          <a:off x="676275" y="7953375"/>
          <a:ext cx="6143625" cy="209550"/>
        </a:xfrm>
        <a:prstGeom prst="rect">
          <a:avLst/>
        </a:prstGeom>
        <a:blipFill>
          <a:blip r:embed="rId1">
            <a:alphaModFix amt="48000"/>
          </a:blip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0.8445</cdr:y>
    </cdr:from>
    <cdr:to>
      <cdr:x>0.3965</cdr:x>
      <cdr:y>0.8855</cdr:y>
    </cdr:to>
    <cdr:sp fLocksText="0">
      <cdr:nvSpPr>
        <cdr:cNvPr id="9" name="TextBox 6"/>
        <cdr:cNvSpPr txBox="1">
          <a:spLocks noChangeArrowheads="1"/>
        </cdr:cNvSpPr>
      </cdr:nvSpPr>
      <cdr:spPr>
        <a:xfrm>
          <a:off x="838200" y="8267700"/>
          <a:ext cx="1924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0.81275</cdr:y>
    </cdr:from>
    <cdr:to>
      <cdr:x>0.32275</cdr:x>
      <cdr:y>0.837</cdr:y>
    </cdr:to>
    <cdr:sp>
      <cdr:nvSpPr>
        <cdr:cNvPr id="10" name="TextBox 7"/>
        <cdr:cNvSpPr txBox="1">
          <a:spLocks noChangeArrowheads="1"/>
        </cdr:cNvSpPr>
      </cdr:nvSpPr>
      <cdr:spPr>
        <a:xfrm>
          <a:off x="676275" y="7953375"/>
          <a:ext cx="1581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vbb 159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-161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6м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00875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0.66425</cdr:y>
    </cdr:from>
    <cdr:to>
      <cdr:x>0.40825</cdr:x>
      <cdr:y>0.82375</cdr:y>
    </cdr:to>
    <cdr:sp>
      <cdr:nvSpPr>
        <cdr:cNvPr id="1" name="Овал 1"/>
        <cdr:cNvSpPr>
          <a:spLocks/>
        </cdr:cNvSpPr>
      </cdr:nvSpPr>
      <cdr:spPr>
        <a:xfrm>
          <a:off x="2905125" y="4572000"/>
          <a:ext cx="1228725" cy="10953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0.45525</cdr:x>
      <cdr:y>0.93325</cdr:y>
    </cdr:from>
    <cdr:to>
      <cdr:x>0.57375</cdr:x>
      <cdr:y>0.972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00575" y="6429375"/>
          <a:ext cx="120015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896100"/>
    <xdr:graphicFrame>
      <xdr:nvGraphicFramePr>
        <xdr:cNvPr id="1" name="Shape 1025"/>
        <xdr:cNvGraphicFramePr/>
      </xdr:nvGraphicFramePr>
      <xdr:xfrm>
        <a:off x="0" y="0"/>
        <a:ext cx="1012507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106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31.125" style="0" bestFit="1" customWidth="1"/>
    <col min="2" max="2" width="7.625" style="0" customWidth="1"/>
    <col min="3" max="3" width="6.125" style="0" customWidth="1"/>
    <col min="4" max="4" width="7.625" style="0" customWidth="1"/>
    <col min="5" max="5" width="9.125" style="0" hidden="1" customWidth="1"/>
    <col min="7" max="7" width="9.125" style="0" hidden="1" customWidth="1"/>
    <col min="8" max="8" width="8.625" style="0" customWidth="1"/>
    <col min="9" max="9" width="8.00390625" style="0" customWidth="1"/>
    <col min="10" max="10" width="7.625" style="0" customWidth="1"/>
    <col min="11" max="11" width="7.75390625" style="0" customWidth="1"/>
    <col min="14" max="14" width="9.375" style="0" customWidth="1"/>
    <col min="15" max="15" width="10.25390625" style="0" customWidth="1"/>
    <col min="16" max="16" width="9.625" style="0" customWidth="1"/>
    <col min="17" max="17" width="8.625" style="0" customWidth="1"/>
  </cols>
  <sheetData>
    <row r="1" spans="2:17" ht="12.75">
      <c r="B1" s="7" t="s">
        <v>9</v>
      </c>
      <c r="C1" s="2"/>
      <c r="D1" s="2"/>
      <c r="E1" s="5"/>
      <c r="F1" s="9" t="s">
        <v>24</v>
      </c>
      <c r="G1" s="5"/>
      <c r="H1" s="5"/>
      <c r="I1" s="5"/>
      <c r="J1" s="5"/>
      <c r="K1" s="5"/>
      <c r="L1" s="5"/>
      <c r="M1" s="5"/>
      <c r="N1" s="8"/>
      <c r="O1" s="5"/>
      <c r="P1" s="2"/>
      <c r="Q1" s="2"/>
    </row>
    <row r="2" spans="2:17" ht="13.5" thickBot="1">
      <c r="B2" s="7" t="s">
        <v>7</v>
      </c>
      <c r="C2" s="2"/>
      <c r="D2" s="15">
        <v>220.4</v>
      </c>
      <c r="E2" s="5"/>
      <c r="F2" s="7" t="s">
        <v>8</v>
      </c>
      <c r="G2" s="5"/>
      <c r="H2" s="5"/>
      <c r="I2" s="5"/>
      <c r="K2" s="7"/>
      <c r="L2" s="7" t="s">
        <v>11</v>
      </c>
      <c r="M2" s="5"/>
      <c r="N2" s="5"/>
      <c r="O2" s="20">
        <v>12.1</v>
      </c>
      <c r="P2" s="2"/>
      <c r="Q2" s="2"/>
    </row>
    <row r="3" spans="2:17" ht="54" customHeight="1">
      <c r="B3" s="6" t="s">
        <v>0</v>
      </c>
      <c r="C3" s="3" t="s">
        <v>6</v>
      </c>
      <c r="D3" s="3" t="s">
        <v>1</v>
      </c>
      <c r="E3" s="4" t="s">
        <v>21</v>
      </c>
      <c r="F3" s="10" t="s">
        <v>13</v>
      </c>
      <c r="G3" s="4" t="s">
        <v>2</v>
      </c>
      <c r="H3" s="10" t="s">
        <v>15</v>
      </c>
      <c r="I3" s="10" t="s">
        <v>18</v>
      </c>
      <c r="J3" s="10" t="s">
        <v>16</v>
      </c>
      <c r="K3" s="13" t="s">
        <v>17</v>
      </c>
      <c r="L3" s="14" t="s">
        <v>12</v>
      </c>
      <c r="M3" s="10" t="s">
        <v>4</v>
      </c>
      <c r="N3" s="10" t="s">
        <v>14</v>
      </c>
      <c r="O3" s="11" t="s">
        <v>10</v>
      </c>
      <c r="P3" s="1" t="s">
        <v>5</v>
      </c>
      <c r="Q3" s="1" t="s">
        <v>3</v>
      </c>
    </row>
    <row r="4" spans="1:17" ht="15">
      <c r="A4" s="35" t="s">
        <v>19</v>
      </c>
      <c r="B4" s="42">
        <v>776</v>
      </c>
      <c r="C4" s="15">
        <v>0</v>
      </c>
      <c r="D4" s="15">
        <v>220.4</v>
      </c>
      <c r="E4" s="24">
        <v>0</v>
      </c>
      <c r="F4" s="12">
        <f>B4</f>
        <v>776</v>
      </c>
      <c r="G4" s="25">
        <v>0</v>
      </c>
      <c r="H4" s="26">
        <v>0</v>
      </c>
      <c r="I4" s="26">
        <v>0</v>
      </c>
      <c r="J4" s="26">
        <v>0</v>
      </c>
      <c r="K4" s="27">
        <v>0</v>
      </c>
      <c r="L4" s="28">
        <v>0</v>
      </c>
      <c r="M4" s="26">
        <v>0</v>
      </c>
      <c r="N4" s="26">
        <v>0</v>
      </c>
      <c r="O4" s="29">
        <v>0</v>
      </c>
      <c r="P4" s="30">
        <f>-F4</f>
        <v>-776</v>
      </c>
      <c r="Q4" s="30">
        <f>-I4</f>
        <v>0</v>
      </c>
    </row>
    <row r="5" spans="1:17" ht="15">
      <c r="A5" s="40" t="s">
        <v>39</v>
      </c>
      <c r="B5" s="18">
        <v>780</v>
      </c>
      <c r="C5" s="15">
        <v>0</v>
      </c>
      <c r="D5" s="15">
        <v>220.4</v>
      </c>
      <c r="E5" s="24">
        <f>IF(C5-C4=0,(B5-B4)*COS(C5/57.3),57.3*(B5-B4)/(C5-C4)*(SIN(C5/57.3)-SIN(C4/57.3)))</f>
        <v>4</v>
      </c>
      <c r="F5" s="12">
        <f>B5</f>
        <v>780</v>
      </c>
      <c r="G5" s="25">
        <f>IF(C5-C4=0,(B5-B4)*SIN(C5/57.3),ABS(57.3/(C5-C4)*(B5-B4)*(COS(C5/57.3)-COS(C4/57.3))))</f>
        <v>0</v>
      </c>
      <c r="H5" s="26">
        <v>0</v>
      </c>
      <c r="I5" s="26">
        <v>0</v>
      </c>
      <c r="J5" s="26">
        <v>0</v>
      </c>
      <c r="K5" s="27">
        <v>0</v>
      </c>
      <c r="L5" s="28">
        <v>0</v>
      </c>
      <c r="M5" s="26">
        <v>0</v>
      </c>
      <c r="N5" s="26">
        <v>0</v>
      </c>
      <c r="O5" s="29">
        <v>0</v>
      </c>
      <c r="P5" s="30">
        <f>-F5</f>
        <v>-780</v>
      </c>
      <c r="Q5" s="30">
        <f>-I5</f>
        <v>0</v>
      </c>
    </row>
    <row r="6" spans="2:17" ht="12.75">
      <c r="B6" s="39">
        <v>790</v>
      </c>
      <c r="C6" s="15">
        <v>0</v>
      </c>
      <c r="D6" s="15">
        <v>220.4</v>
      </c>
      <c r="E6" s="24">
        <f>IF(C6-C5=0,(B6-B5)*COS(C6/57.3),57.3*(B6-B5)/(C6-C5)*(SIN(C6/57.3)-SIN(C5/57.3)))</f>
        <v>10</v>
      </c>
      <c r="F6" s="12">
        <f>B6</f>
        <v>790</v>
      </c>
      <c r="G6" s="25">
        <f>IF(C6-C5=0,(B6-B5)*SIN(C6/57.3),ABS(57.3/(C6-C5)*(B6-B5)*(COS(C6/57.3)-COS(C5/57.3))))</f>
        <v>0</v>
      </c>
      <c r="H6" s="26">
        <v>0</v>
      </c>
      <c r="I6" s="26">
        <v>0</v>
      </c>
      <c r="J6" s="26">
        <v>0</v>
      </c>
      <c r="K6" s="27">
        <v>0</v>
      </c>
      <c r="L6" s="28">
        <v>0</v>
      </c>
      <c r="M6" s="26">
        <v>0</v>
      </c>
      <c r="N6" s="26">
        <v>0</v>
      </c>
      <c r="O6" s="29">
        <v>0</v>
      </c>
      <c r="P6" s="30">
        <f>-F6</f>
        <v>-790</v>
      </c>
      <c r="Q6" s="30">
        <f>-I6</f>
        <v>0</v>
      </c>
    </row>
    <row r="7" spans="1:17" ht="13.5" customHeight="1">
      <c r="A7" s="17" t="s">
        <v>26</v>
      </c>
      <c r="B7" s="19">
        <f>B6+10</f>
        <v>800</v>
      </c>
      <c r="C7" s="15">
        <v>0</v>
      </c>
      <c r="D7" s="15">
        <v>220.4</v>
      </c>
      <c r="E7" s="33">
        <f aca="true" t="shared" si="0" ref="E7:E13">IF(C7-C6=0,(B7-B6)*COS(C7/57.3),57.3*(B7-B6)/(C7-C6)*(SIN(C7/57.3)-SIN(C6/57.3)))</f>
        <v>10</v>
      </c>
      <c r="F7" s="31">
        <f aca="true" t="shared" si="1" ref="F7:F13">IF(C7=0,F6+B7-B6,F6+E7)</f>
        <v>800</v>
      </c>
      <c r="G7" s="34">
        <f aca="true" t="shared" si="2" ref="G7:G13">IF(C7-C6=0,(B7-B6)*SIN(C7/57.3),ABS(57.3/(C7-C6)*(B7-B6)*(COS(C7/57.3)-COS(C6/57.3))))</f>
        <v>0</v>
      </c>
      <c r="H7" s="26">
        <v>0</v>
      </c>
      <c r="I7" s="26">
        <v>0</v>
      </c>
      <c r="J7" s="26">
        <v>0</v>
      </c>
      <c r="K7" s="27">
        <v>0</v>
      </c>
      <c r="L7" s="28">
        <v>0</v>
      </c>
      <c r="M7" s="26">
        <v>0</v>
      </c>
      <c r="N7" s="26">
        <v>0</v>
      </c>
      <c r="O7" s="29">
        <v>0</v>
      </c>
      <c r="P7" s="30">
        <f aca="true" t="shared" si="3" ref="P7:P13">-F7</f>
        <v>-800</v>
      </c>
      <c r="Q7" s="30">
        <f aca="true" t="shared" si="4" ref="Q7:Q13">-I7</f>
        <v>0</v>
      </c>
    </row>
    <row r="8" spans="1:17" ht="12.75">
      <c r="A8" s="17" t="s">
        <v>27</v>
      </c>
      <c r="B8" s="39">
        <f aca="true" t="shared" si="5" ref="B8:B71">B7+10</f>
        <v>810</v>
      </c>
      <c r="C8" s="15">
        <f aca="true" t="shared" si="6" ref="C8:C22">C7+1.5</f>
        <v>1.5</v>
      </c>
      <c r="D8" s="15">
        <v>220.4</v>
      </c>
      <c r="E8" s="33">
        <f t="shared" si="0"/>
        <v>9.99885789208064</v>
      </c>
      <c r="F8" s="31">
        <f t="shared" si="1"/>
        <v>809.9988578920807</v>
      </c>
      <c r="G8" s="34">
        <f t="shared" si="2"/>
        <v>0.13088257774239584</v>
      </c>
      <c r="H8" s="31">
        <f aca="true" t="shared" si="7" ref="H8:H13">G8*COS((D8-$D$2)/57.3)+H7</f>
        <v>0.13088257774239584</v>
      </c>
      <c r="I8" s="31">
        <f aca="true" t="shared" si="8" ref="I8:I13">G8*SIN((D8-$D$2)/57.3)+I7</f>
        <v>0</v>
      </c>
      <c r="J8" s="31">
        <f aca="true" t="shared" si="9" ref="J8:J13">SQRT(N8^2+O8^2)</f>
        <v>0.13088257774239584</v>
      </c>
      <c r="K8" s="27">
        <f aca="true" t="shared" si="10" ref="K8:K13">B8-F8</f>
        <v>0.0011421079193496553</v>
      </c>
      <c r="L8" s="16">
        <f aca="true" t="shared" si="11" ref="L8:L13">SQRT(POWER((C8-C7),2)+POWER((D8-D7)*SIN(RADIANS(C7+C8)/2),2))</f>
        <v>1.5</v>
      </c>
      <c r="M8" s="31">
        <f aca="true" t="shared" si="12" ref="M8:M13">57.3*ATAN(O8/N8)</f>
        <v>52.48674094930486</v>
      </c>
      <c r="N8" s="12">
        <f aca="true" t="shared" si="13" ref="N8:N13">G8*COS((D8+$O$2)/57.3)+N7</f>
        <v>-0.07970729685718263</v>
      </c>
      <c r="O8" s="32">
        <f aca="true" t="shared" si="14" ref="O8:O13">G8*SIN((D8+$O$2)/57.3)+O7</f>
        <v>-0.10381231133259318</v>
      </c>
      <c r="P8" s="30">
        <f t="shared" si="3"/>
        <v>-809.9988578920807</v>
      </c>
      <c r="Q8" s="30">
        <f t="shared" si="4"/>
        <v>0</v>
      </c>
    </row>
    <row r="9" spans="1:17" ht="12.75">
      <c r="A9" s="17" t="s">
        <v>22</v>
      </c>
      <c r="B9" s="18">
        <f t="shared" si="5"/>
        <v>820</v>
      </c>
      <c r="C9" s="15">
        <f t="shared" si="6"/>
        <v>3</v>
      </c>
      <c r="D9" s="15">
        <v>220.4</v>
      </c>
      <c r="E9" s="33">
        <f t="shared" si="0"/>
        <v>9.992006183727785</v>
      </c>
      <c r="F9" s="31">
        <f t="shared" si="1"/>
        <v>819.9908640758084</v>
      </c>
      <c r="G9" s="34">
        <f t="shared" si="2"/>
        <v>0.3925580460587858</v>
      </c>
      <c r="H9" s="31">
        <f t="shared" si="7"/>
        <v>0.5234406238011816</v>
      </c>
      <c r="I9" s="31">
        <f t="shared" si="8"/>
        <v>0</v>
      </c>
      <c r="J9" s="31">
        <f t="shared" si="9"/>
        <v>0.5234406238011816</v>
      </c>
      <c r="K9" s="27">
        <f t="shared" si="10"/>
        <v>0.00913592419158249</v>
      </c>
      <c r="L9" s="16">
        <f t="shared" si="11"/>
        <v>1.5</v>
      </c>
      <c r="M9" s="31">
        <f t="shared" si="12"/>
        <v>52.48674094930485</v>
      </c>
      <c r="N9" s="12">
        <f t="shared" si="13"/>
        <v>-0.3187745680754187</v>
      </c>
      <c r="O9" s="32">
        <f t="shared" si="14"/>
        <v>-0.4151781080376233</v>
      </c>
      <c r="P9" s="30">
        <f t="shared" si="3"/>
        <v>-819.9908640758084</v>
      </c>
      <c r="Q9" s="30">
        <f t="shared" si="4"/>
        <v>0</v>
      </c>
    </row>
    <row r="10" spans="2:17" ht="12.75">
      <c r="B10" s="18">
        <f t="shared" si="5"/>
        <v>830</v>
      </c>
      <c r="C10" s="15">
        <f t="shared" si="6"/>
        <v>4.5</v>
      </c>
      <c r="D10" s="15">
        <v>220.4</v>
      </c>
      <c r="E10" s="33">
        <f t="shared" si="0"/>
        <v>9.978307462149044</v>
      </c>
      <c r="F10" s="31">
        <f t="shared" si="1"/>
        <v>829.9691715379574</v>
      </c>
      <c r="G10" s="34">
        <f t="shared" si="2"/>
        <v>0.653964514328157</v>
      </c>
      <c r="H10" s="31">
        <f t="shared" si="7"/>
        <v>1.1774051381293387</v>
      </c>
      <c r="I10" s="31">
        <f t="shared" si="8"/>
        <v>0</v>
      </c>
      <c r="J10" s="31">
        <f t="shared" si="9"/>
        <v>1.1774051381293384</v>
      </c>
      <c r="K10" s="27">
        <f t="shared" si="10"/>
        <v>0.030828462042563842</v>
      </c>
      <c r="L10" s="16">
        <f t="shared" si="11"/>
        <v>1.5</v>
      </c>
      <c r="M10" s="31">
        <f t="shared" si="12"/>
        <v>52.48674094930485</v>
      </c>
      <c r="N10" s="12">
        <f t="shared" si="13"/>
        <v>-0.7170379930227175</v>
      </c>
      <c r="O10" s="32">
        <f t="shared" si="14"/>
        <v>-0.933884026983715</v>
      </c>
      <c r="P10" s="30">
        <f t="shared" si="3"/>
        <v>-829.9691715379574</v>
      </c>
      <c r="Q10" s="30">
        <f t="shared" si="4"/>
        <v>0</v>
      </c>
    </row>
    <row r="11" spans="2:17" ht="12.75">
      <c r="B11" s="18">
        <f t="shared" si="5"/>
        <v>840</v>
      </c>
      <c r="C11" s="15">
        <f t="shared" si="6"/>
        <v>6</v>
      </c>
      <c r="D11" s="15">
        <v>220.4</v>
      </c>
      <c r="E11" s="33">
        <f t="shared" si="0"/>
        <v>9.95777111438103</v>
      </c>
      <c r="F11" s="31">
        <f t="shared" si="1"/>
        <v>839.9269426523384</v>
      </c>
      <c r="G11" s="34">
        <f t="shared" si="2"/>
        <v>0.9149228540039146</v>
      </c>
      <c r="H11" s="31">
        <f t="shared" si="7"/>
        <v>2.0923279921332534</v>
      </c>
      <c r="I11" s="31">
        <f t="shared" si="8"/>
        <v>0</v>
      </c>
      <c r="J11" s="31">
        <f t="shared" si="9"/>
        <v>2.0923279921332534</v>
      </c>
      <c r="K11" s="27">
        <f t="shared" si="10"/>
        <v>0.07305734766157457</v>
      </c>
      <c r="L11" s="16">
        <f t="shared" si="11"/>
        <v>1.5</v>
      </c>
      <c r="M11" s="31">
        <f t="shared" si="12"/>
        <v>52.48674094930485</v>
      </c>
      <c r="N11" s="12">
        <f t="shared" si="13"/>
        <v>-1.2742246620463396</v>
      </c>
      <c r="O11" s="32">
        <f t="shared" si="14"/>
        <v>-1.6595746254077466</v>
      </c>
      <c r="P11" s="30">
        <f t="shared" si="3"/>
        <v>-839.9269426523384</v>
      </c>
      <c r="Q11" s="30">
        <f t="shared" si="4"/>
        <v>0</v>
      </c>
    </row>
    <row r="12" spans="2:17" ht="12.75">
      <c r="B12" s="18">
        <f t="shared" si="5"/>
        <v>850</v>
      </c>
      <c r="C12" s="15">
        <f t="shared" si="6"/>
        <v>7.5</v>
      </c>
      <c r="D12" s="15">
        <v>220.4</v>
      </c>
      <c r="E12" s="33">
        <f t="shared" si="0"/>
        <v>9.930411212937514</v>
      </c>
      <c r="F12" s="31">
        <f t="shared" si="1"/>
        <v>849.857353865276</v>
      </c>
      <c r="G12" s="34">
        <f t="shared" si="2"/>
        <v>1.1752542436190643</v>
      </c>
      <c r="H12" s="31">
        <f t="shared" si="7"/>
        <v>3.2675822357523177</v>
      </c>
      <c r="I12" s="31">
        <f t="shared" si="8"/>
        <v>0</v>
      </c>
      <c r="J12" s="31">
        <f t="shared" si="9"/>
        <v>3.267582235752317</v>
      </c>
      <c r="K12" s="27">
        <f t="shared" si="10"/>
        <v>0.14264613472403198</v>
      </c>
      <c r="L12" s="16">
        <f t="shared" si="11"/>
        <v>1.5</v>
      </c>
      <c r="M12" s="31">
        <f t="shared" si="12"/>
        <v>52.48674094930485</v>
      </c>
      <c r="N12" s="12">
        <f t="shared" si="13"/>
        <v>-1.9899527634838199</v>
      </c>
      <c r="O12" s="32">
        <f t="shared" si="14"/>
        <v>-2.5917526244815923</v>
      </c>
      <c r="P12" s="30">
        <f t="shared" si="3"/>
        <v>-849.857353865276</v>
      </c>
      <c r="Q12" s="30">
        <f t="shared" si="4"/>
        <v>0</v>
      </c>
    </row>
    <row r="13" spans="2:17" ht="12.75">
      <c r="B13" s="18">
        <f t="shared" si="5"/>
        <v>860</v>
      </c>
      <c r="C13" s="15">
        <f t="shared" si="6"/>
        <v>9</v>
      </c>
      <c r="D13" s="15">
        <v>220.4</v>
      </c>
      <c r="E13" s="33">
        <f t="shared" si="0"/>
        <v>9.896246506166303</v>
      </c>
      <c r="F13" s="31">
        <f t="shared" si="1"/>
        <v>859.7536003714423</v>
      </c>
      <c r="G13" s="34">
        <f t="shared" si="2"/>
        <v>1.434780291323691</v>
      </c>
      <c r="H13" s="31">
        <f t="shared" si="7"/>
        <v>4.7023625270760085</v>
      </c>
      <c r="I13" s="31">
        <f t="shared" si="8"/>
        <v>0</v>
      </c>
      <c r="J13" s="31">
        <f t="shared" si="9"/>
        <v>4.7023625270760085</v>
      </c>
      <c r="K13" s="27">
        <f t="shared" si="10"/>
        <v>0.24639962855769681</v>
      </c>
      <c r="L13" s="16">
        <f t="shared" si="11"/>
        <v>1.5</v>
      </c>
      <c r="M13" s="31">
        <f t="shared" si="12"/>
        <v>52.48674094930486</v>
      </c>
      <c r="N13" s="12">
        <f t="shared" si="13"/>
        <v>-2.863731845299136</v>
      </c>
      <c r="O13" s="32">
        <f t="shared" si="14"/>
        <v>-3.7297792500720828</v>
      </c>
      <c r="P13" s="30">
        <f t="shared" si="3"/>
        <v>-859.7536003714423</v>
      </c>
      <c r="Q13" s="30">
        <f t="shared" si="4"/>
        <v>0</v>
      </c>
    </row>
    <row r="14" spans="2:17" ht="12.75">
      <c r="B14" s="18">
        <f t="shared" si="5"/>
        <v>870</v>
      </c>
      <c r="C14" s="15">
        <f t="shared" si="6"/>
        <v>10.5</v>
      </c>
      <c r="D14" s="15">
        <v>220.4</v>
      </c>
      <c r="E14" s="33">
        <f>IF(C14-C13=0,(B14-B13)*COS(C14/57.3),57.3*(B14-B13)/(C14-C13)*(SIN(C14/57.3)-SIN(C13/57.3)))</f>
        <v>9.855300405401897</v>
      </c>
      <c r="F14" s="31">
        <f>IF(C14=0,F13+B14-B13,F13+E14)</f>
        <v>869.6089007768442</v>
      </c>
      <c r="G14" s="34">
        <f>IF(C14-C13=0,(B14-B13)*SIN(C14/57.3),ABS(57.3/(C14-C13)*(B14-B13)*(COS(C14/57.3)-COS(C13/57.3))))</f>
        <v>1.6933231571277667</v>
      </c>
      <c r="H14" s="31">
        <f>G14*COS((D14-$D$2)/57.3)+H13</f>
        <v>6.395685684203775</v>
      </c>
      <c r="I14" s="31">
        <f>G14*SIN((D14-$D$2)/57.3)+I13</f>
        <v>0</v>
      </c>
      <c r="J14" s="31">
        <f>SQRT(N14^2+O14^2)</f>
        <v>6.395685684203775</v>
      </c>
      <c r="K14" s="27">
        <f>B14-F14</f>
        <v>0.3910992231558339</v>
      </c>
      <c r="L14" s="16">
        <f>SQRT(POWER((C14-C13),2)+POWER((D14-D13)*SIN(RADIANS(C13+C14)/2),2))</f>
        <v>1.5</v>
      </c>
      <c r="M14" s="31">
        <f>57.3*ATAN(O14/N14)</f>
        <v>52.48674094930485</v>
      </c>
      <c r="N14" s="12">
        <f>G14*COS((D14+$O$2)/57.3)+N13</f>
        <v>-3.894963151164567</v>
      </c>
      <c r="O14" s="32">
        <f>G14*SIN((D14+$O$2)/57.3)+O13</f>
        <v>-5.0728746704604575</v>
      </c>
      <c r="P14" s="30">
        <f>-F14</f>
        <v>-869.6089007768442</v>
      </c>
      <c r="Q14" s="30">
        <f>-I14</f>
        <v>0</v>
      </c>
    </row>
    <row r="15" spans="2:17" ht="12.75">
      <c r="B15" s="18">
        <f t="shared" si="5"/>
        <v>880</v>
      </c>
      <c r="C15" s="15">
        <f t="shared" si="6"/>
        <v>12</v>
      </c>
      <c r="D15" s="15">
        <v>220.4</v>
      </c>
      <c r="E15" s="33">
        <f aca="true" t="shared" si="15" ref="E15:E35">IF(C15-C14=0,(B15-B14)*COS(C15/57.3),57.3*(B15-B14)/(C15-C14)*(SIN(C15/57.3)-SIN(C14/57.3)))</f>
        <v>9.807600968922909</v>
      </c>
      <c r="F15" s="31">
        <f aca="true" t="shared" si="16" ref="F15:F35">IF(C15=0,F14+B15-B14,F14+E15)</f>
        <v>879.416501745767</v>
      </c>
      <c r="G15" s="34">
        <f aca="true" t="shared" si="17" ref="G15:G35">IF(C15-C14=0,(B15-B14)*SIN(C15/57.3),ABS(57.3/(C15-C14)*(B15-B14)*(COS(C15/57.3)-COS(C14/57.3))))</f>
        <v>1.9507056747654896</v>
      </c>
      <c r="H15" s="31">
        <f aca="true" t="shared" si="18" ref="H15:H35">G15*COS((D15-$D$2)/57.3)+H14</f>
        <v>8.346391358969264</v>
      </c>
      <c r="I15" s="31">
        <f aca="true" t="shared" si="19" ref="I15:I35">G15*SIN((D15-$D$2)/57.3)+I14</f>
        <v>0</v>
      </c>
      <c r="J15" s="31">
        <f aca="true" t="shared" si="20" ref="J15:J35">SQRT(N15^2+O15^2)</f>
        <v>8.346391358969264</v>
      </c>
      <c r="K15" s="27">
        <f aca="true" t="shared" si="21" ref="K15:K35">B15-F15</f>
        <v>0.5834982542329499</v>
      </c>
      <c r="L15" s="16">
        <f aca="true" t="shared" si="22" ref="L15:L35">SQRT(POWER((C15-C14),2)+POWER((D15-D14)*SIN(RADIANS(C14+C15)/2),2))</f>
        <v>1.5</v>
      </c>
      <c r="M15" s="31">
        <f aca="true" t="shared" si="23" ref="M15:M35">57.3*ATAN(O15/N15)</f>
        <v>52.48674094930486</v>
      </c>
      <c r="N15" s="12">
        <f aca="true" t="shared" si="24" ref="N15:N35">G15*COS((D15+$O$2)/57.3)+N14</f>
        <v>-5.08294003075775</v>
      </c>
      <c r="O15" s="32">
        <f aca="true" t="shared" si="25" ref="O15:O35">G15*SIN((D15+$O$2)/57.3)+O14</f>
        <v>-6.620118530721124</v>
      </c>
      <c r="P15" s="30">
        <f aca="true" t="shared" si="26" ref="P15:P35">-F15</f>
        <v>-879.416501745767</v>
      </c>
      <c r="Q15" s="30">
        <f aca="true" t="shared" si="27" ref="Q15:Q35">-I15</f>
        <v>0</v>
      </c>
    </row>
    <row r="16" spans="2:17" ht="12.75">
      <c r="B16" s="18">
        <f t="shared" si="5"/>
        <v>890</v>
      </c>
      <c r="C16" s="15">
        <f t="shared" si="6"/>
        <v>13.5</v>
      </c>
      <c r="D16" s="15">
        <v>220.4</v>
      </c>
      <c r="E16" s="33">
        <f t="shared" si="15"/>
        <v>9.753180882725161</v>
      </c>
      <c r="F16" s="31">
        <f t="shared" si="16"/>
        <v>889.1696826284922</v>
      </c>
      <c r="G16" s="34">
        <f t="shared" si="17"/>
        <v>2.2067514730988727</v>
      </c>
      <c r="H16" s="31">
        <f t="shared" si="18"/>
        <v>10.553142832068136</v>
      </c>
      <c r="I16" s="31">
        <f t="shared" si="19"/>
        <v>0</v>
      </c>
      <c r="J16" s="31">
        <f t="shared" si="20"/>
        <v>10.553142832068136</v>
      </c>
      <c r="K16" s="27">
        <f t="shared" si="21"/>
        <v>0.8303173715078174</v>
      </c>
      <c r="L16" s="16">
        <f t="shared" si="22"/>
        <v>1.5</v>
      </c>
      <c r="M16" s="31">
        <f t="shared" si="23"/>
        <v>52.48674094930485</v>
      </c>
      <c r="N16" s="12">
        <f t="shared" si="24"/>
        <v>-6.426848423993352</v>
      </c>
      <c r="O16" s="32">
        <f t="shared" si="25"/>
        <v>-8.370450583394257</v>
      </c>
      <c r="P16" s="30">
        <f t="shared" si="26"/>
        <v>-889.1696826284922</v>
      </c>
      <c r="Q16" s="30">
        <f t="shared" si="27"/>
        <v>0</v>
      </c>
    </row>
    <row r="17" spans="2:17" ht="12.75">
      <c r="B17" s="18">
        <f t="shared" si="5"/>
        <v>900</v>
      </c>
      <c r="C17" s="15">
        <f t="shared" si="6"/>
        <v>15</v>
      </c>
      <c r="D17" s="15">
        <v>220.4</v>
      </c>
      <c r="E17" s="33">
        <f t="shared" si="15"/>
        <v>9.692077438123668</v>
      </c>
      <c r="F17" s="31">
        <f t="shared" si="16"/>
        <v>898.8617600666158</v>
      </c>
      <c r="G17" s="34">
        <f t="shared" si="17"/>
        <v>2.461285096975596</v>
      </c>
      <c r="H17" s="31">
        <f t="shared" si="18"/>
        <v>13.014427929043732</v>
      </c>
      <c r="I17" s="31">
        <f t="shared" si="19"/>
        <v>0</v>
      </c>
      <c r="J17" s="31">
        <f t="shared" si="20"/>
        <v>13.014427929043734</v>
      </c>
      <c r="K17" s="27">
        <f t="shared" si="21"/>
        <v>1.1382399333841704</v>
      </c>
      <c r="L17" s="16">
        <f t="shared" si="22"/>
        <v>1.5</v>
      </c>
      <c r="M17" s="31">
        <f t="shared" si="23"/>
        <v>52.48674094930485</v>
      </c>
      <c r="N17" s="12">
        <f t="shared" si="24"/>
        <v>-7.925767418856986</v>
      </c>
      <c r="O17" s="32">
        <f t="shared" si="25"/>
        <v>-10.3226714150194</v>
      </c>
      <c r="P17" s="30">
        <f t="shared" si="26"/>
        <v>-898.8617600666158</v>
      </c>
      <c r="Q17" s="30">
        <f t="shared" si="27"/>
        <v>0</v>
      </c>
    </row>
    <row r="18" spans="2:17" ht="12.75">
      <c r="B18" s="18">
        <f t="shared" si="5"/>
        <v>910</v>
      </c>
      <c r="C18" s="15">
        <f t="shared" si="6"/>
        <v>16.5</v>
      </c>
      <c r="D18" s="15">
        <v>220.4</v>
      </c>
      <c r="E18" s="33">
        <f t="shared" si="15"/>
        <v>9.624332506198705</v>
      </c>
      <c r="F18" s="31">
        <f t="shared" si="16"/>
        <v>908.4860925728145</v>
      </c>
      <c r="G18" s="34">
        <f t="shared" si="17"/>
        <v>2.7141321274593095</v>
      </c>
      <c r="H18" s="31">
        <f t="shared" si="18"/>
        <v>15.728560056503042</v>
      </c>
      <c r="I18" s="31">
        <f t="shared" si="19"/>
        <v>0</v>
      </c>
      <c r="J18" s="31">
        <f t="shared" si="20"/>
        <v>15.728560056503042</v>
      </c>
      <c r="K18" s="27">
        <f t="shared" si="21"/>
        <v>1.5139074271854724</v>
      </c>
      <c r="L18" s="16">
        <f t="shared" si="22"/>
        <v>1.5</v>
      </c>
      <c r="M18" s="31">
        <f t="shared" si="23"/>
        <v>52.48674094930485</v>
      </c>
      <c r="N18" s="12">
        <f t="shared" si="24"/>
        <v>-9.578669882459211</v>
      </c>
      <c r="O18" s="32">
        <f t="shared" si="25"/>
        <v>-12.475443268032276</v>
      </c>
      <c r="P18" s="30">
        <f t="shared" si="26"/>
        <v>-908.4860925728145</v>
      </c>
      <c r="Q18" s="30">
        <f t="shared" si="27"/>
        <v>0</v>
      </c>
    </row>
    <row r="19" spans="2:17" ht="12.75">
      <c r="B19" s="18">
        <f t="shared" si="5"/>
        <v>920</v>
      </c>
      <c r="C19" s="15">
        <f t="shared" si="6"/>
        <v>18</v>
      </c>
      <c r="D19" s="15">
        <v>220.4</v>
      </c>
      <c r="E19" s="33">
        <f t="shared" si="15"/>
        <v>9.54999250910378</v>
      </c>
      <c r="F19" s="31">
        <f t="shared" si="16"/>
        <v>918.0360850819183</v>
      </c>
      <c r="G19" s="34">
        <f t="shared" si="17"/>
        <v>2.965119301350533</v>
      </c>
      <c r="H19" s="31">
        <f t="shared" si="18"/>
        <v>18.693679357853576</v>
      </c>
      <c r="I19" s="31">
        <f t="shared" si="19"/>
        <v>0</v>
      </c>
      <c r="J19" s="31">
        <f t="shared" si="20"/>
        <v>18.693679357853576</v>
      </c>
      <c r="K19" s="27">
        <f t="shared" si="21"/>
        <v>1.9639149180817412</v>
      </c>
      <c r="L19" s="16">
        <f t="shared" si="22"/>
        <v>1.5</v>
      </c>
      <c r="M19" s="31">
        <f t="shared" si="23"/>
        <v>52.48674094930485</v>
      </c>
      <c r="N19" s="12">
        <f t="shared" si="24"/>
        <v>-11.384423164877582</v>
      </c>
      <c r="O19" s="32">
        <f t="shared" si="25"/>
        <v>-14.827290957462175</v>
      </c>
      <c r="P19" s="30">
        <f t="shared" si="26"/>
        <v>-918.0360850819183</v>
      </c>
      <c r="Q19" s="30">
        <f t="shared" si="27"/>
        <v>0</v>
      </c>
    </row>
    <row r="20" spans="2:17" ht="12.75">
      <c r="B20" s="18">
        <f t="shared" si="5"/>
        <v>930</v>
      </c>
      <c r="C20" s="15">
        <f t="shared" si="6"/>
        <v>19.5</v>
      </c>
      <c r="D20" s="15">
        <v>220.4</v>
      </c>
      <c r="E20" s="33">
        <f t="shared" si="15"/>
        <v>9.469108388254899</v>
      </c>
      <c r="F20" s="31">
        <f t="shared" si="16"/>
        <v>927.5051934701731</v>
      </c>
      <c r="G20" s="34">
        <f t="shared" si="17"/>
        <v>3.214074629914612</v>
      </c>
      <c r="H20" s="31">
        <f t="shared" si="18"/>
        <v>21.90775398776819</v>
      </c>
      <c r="I20" s="31">
        <f t="shared" si="19"/>
        <v>0</v>
      </c>
      <c r="J20" s="31">
        <f t="shared" si="20"/>
        <v>21.90775398776819</v>
      </c>
      <c r="K20" s="27">
        <f t="shared" si="21"/>
        <v>2.4948065298268602</v>
      </c>
      <c r="L20" s="16">
        <f t="shared" si="22"/>
        <v>1.5</v>
      </c>
      <c r="M20" s="31">
        <f t="shared" si="23"/>
        <v>52.48674094930485</v>
      </c>
      <c r="N20" s="12">
        <f t="shared" si="24"/>
        <v>-13.341789875303848</v>
      </c>
      <c r="O20" s="32">
        <f t="shared" si="25"/>
        <v>-17.376602881800938</v>
      </c>
      <c r="P20" s="30">
        <f t="shared" si="26"/>
        <v>-927.5051934701731</v>
      </c>
      <c r="Q20" s="30">
        <f t="shared" si="27"/>
        <v>0</v>
      </c>
    </row>
    <row r="21" spans="2:17" ht="12.75">
      <c r="B21" s="18">
        <f t="shared" si="5"/>
        <v>940</v>
      </c>
      <c r="C21" s="15">
        <f t="shared" si="6"/>
        <v>21</v>
      </c>
      <c r="D21" s="15">
        <v>220.4</v>
      </c>
      <c r="E21" s="33">
        <f t="shared" si="15"/>
        <v>9.381735569422837</v>
      </c>
      <c r="F21" s="31">
        <f t="shared" si="16"/>
        <v>936.886929039596</v>
      </c>
      <c r="G21" s="34">
        <f t="shared" si="17"/>
        <v>3.4608275167372846</v>
      </c>
      <c r="H21" s="31">
        <f t="shared" si="18"/>
        <v>25.368581504505475</v>
      </c>
      <c r="I21" s="31">
        <f t="shared" si="19"/>
        <v>0</v>
      </c>
      <c r="J21" s="31">
        <f t="shared" si="20"/>
        <v>25.36858150450547</v>
      </c>
      <c r="K21" s="27">
        <f t="shared" si="21"/>
        <v>3.113070960404002</v>
      </c>
      <c r="L21" s="16">
        <f t="shared" si="22"/>
        <v>1.5</v>
      </c>
      <c r="M21" s="31">
        <f t="shared" si="23"/>
        <v>52.48674094930486</v>
      </c>
      <c r="N21" s="12">
        <f t="shared" si="24"/>
        <v>-15.44942872996502</v>
      </c>
      <c r="O21" s="32">
        <f t="shared" si="25"/>
        <v>-20.121632127351614</v>
      </c>
      <c r="P21" s="30">
        <f t="shared" si="26"/>
        <v>-936.886929039596</v>
      </c>
      <c r="Q21" s="30">
        <f t="shared" si="27"/>
        <v>0</v>
      </c>
    </row>
    <row r="22" spans="2:17" ht="12.75">
      <c r="B22" s="18">
        <f t="shared" si="5"/>
        <v>950</v>
      </c>
      <c r="C22" s="15">
        <f t="shared" si="6"/>
        <v>22.5</v>
      </c>
      <c r="D22" s="15">
        <v>220.4</v>
      </c>
      <c r="E22" s="33">
        <f t="shared" si="15"/>
        <v>9.287933924753007</v>
      </c>
      <c r="F22" s="31">
        <f t="shared" si="16"/>
        <v>946.174862964349</v>
      </c>
      <c r="G22" s="34">
        <f t="shared" si="17"/>
        <v>3.70520887462529</v>
      </c>
      <c r="H22" s="31">
        <f t="shared" si="18"/>
        <v>29.073790379130763</v>
      </c>
      <c r="I22" s="31">
        <f t="shared" si="19"/>
        <v>0</v>
      </c>
      <c r="J22" s="31">
        <f t="shared" si="20"/>
        <v>29.073790379130763</v>
      </c>
      <c r="K22" s="27">
        <f t="shared" si="21"/>
        <v>3.8251370356509824</v>
      </c>
      <c r="L22" s="16">
        <f t="shared" si="22"/>
        <v>1.5</v>
      </c>
      <c r="M22" s="31">
        <f t="shared" si="23"/>
        <v>52.48674094930485</v>
      </c>
      <c r="N22" s="12">
        <f t="shared" si="24"/>
        <v>-17.705895471236733</v>
      </c>
      <c r="O22" s="32">
        <f t="shared" si="25"/>
        <v>-23.060497665299312</v>
      </c>
      <c r="P22" s="30">
        <f t="shared" si="26"/>
        <v>-946.174862964349</v>
      </c>
      <c r="Q22" s="30">
        <f t="shared" si="27"/>
        <v>0</v>
      </c>
    </row>
    <row r="23" spans="1:17" ht="12.75">
      <c r="A23" s="17" t="s">
        <v>28</v>
      </c>
      <c r="B23" s="19">
        <v>958</v>
      </c>
      <c r="C23" s="15">
        <v>23.72</v>
      </c>
      <c r="D23" s="15">
        <v>220.4</v>
      </c>
      <c r="E23" s="33">
        <f t="shared" si="15"/>
        <v>7.357978358840872</v>
      </c>
      <c r="F23" s="31">
        <f t="shared" si="16"/>
        <v>953.5328413231899</v>
      </c>
      <c r="G23" s="34">
        <f t="shared" si="17"/>
        <v>3.139703293285902</v>
      </c>
      <c r="H23" s="31">
        <f t="shared" si="18"/>
        <v>32.21349367241667</v>
      </c>
      <c r="I23" s="31">
        <f t="shared" si="19"/>
        <v>0</v>
      </c>
      <c r="J23" s="31">
        <f t="shared" si="20"/>
        <v>32.21349367241666</v>
      </c>
      <c r="K23" s="27">
        <f t="shared" si="21"/>
        <v>4.467158676810072</v>
      </c>
      <c r="L23" s="16">
        <v>1.5</v>
      </c>
      <c r="M23" s="31">
        <f t="shared" si="23"/>
        <v>52.48674094930485</v>
      </c>
      <c r="N23" s="12">
        <f t="shared" si="24"/>
        <v>-19.617970147317546</v>
      </c>
      <c r="O23" s="32">
        <f t="shared" si="25"/>
        <v>-25.550820375905467</v>
      </c>
      <c r="P23" s="30">
        <f t="shared" si="26"/>
        <v>-953.5328413231899</v>
      </c>
      <c r="Q23" s="30">
        <f t="shared" si="27"/>
        <v>0</v>
      </c>
    </row>
    <row r="24" spans="1:17" ht="12.75">
      <c r="A24" s="17" t="s">
        <v>29</v>
      </c>
      <c r="B24" s="18">
        <v>960</v>
      </c>
      <c r="C24" s="15">
        <v>23.72</v>
      </c>
      <c r="D24" s="15">
        <v>220.4</v>
      </c>
      <c r="E24" s="33">
        <f t="shared" si="15"/>
        <v>1.831068994446921</v>
      </c>
      <c r="F24" s="31">
        <f t="shared" si="16"/>
        <v>955.3639103176369</v>
      </c>
      <c r="G24" s="34">
        <f t="shared" si="17"/>
        <v>0.8044789230148555</v>
      </c>
      <c r="H24" s="31">
        <f t="shared" si="18"/>
        <v>33.01797259543152</v>
      </c>
      <c r="I24" s="31">
        <f t="shared" si="19"/>
        <v>0</v>
      </c>
      <c r="J24" s="31">
        <f t="shared" si="20"/>
        <v>33.017972595431516</v>
      </c>
      <c r="K24" s="27">
        <f t="shared" si="21"/>
        <v>4.636089682363149</v>
      </c>
      <c r="L24" s="16">
        <f t="shared" si="22"/>
        <v>0</v>
      </c>
      <c r="M24" s="31">
        <f t="shared" si="23"/>
        <v>52.486740949304846</v>
      </c>
      <c r="N24" s="12">
        <f t="shared" si="24"/>
        <v>-20.107896625219738</v>
      </c>
      <c r="O24" s="32">
        <f t="shared" si="25"/>
        <v>-26.18891001210519</v>
      </c>
      <c r="P24" s="30">
        <f t="shared" si="26"/>
        <v>-955.3639103176369</v>
      </c>
      <c r="Q24" s="30">
        <f t="shared" si="27"/>
        <v>0</v>
      </c>
    </row>
    <row r="25" spans="1:17" ht="12.75">
      <c r="A25" s="17" t="s">
        <v>20</v>
      </c>
      <c r="B25" s="18">
        <f t="shared" si="5"/>
        <v>970</v>
      </c>
      <c r="C25" s="15">
        <v>23.72</v>
      </c>
      <c r="D25" s="15">
        <v>220.4</v>
      </c>
      <c r="E25" s="33">
        <f t="shared" si="15"/>
        <v>9.155344972234605</v>
      </c>
      <c r="F25" s="31">
        <f t="shared" si="16"/>
        <v>964.5192552898715</v>
      </c>
      <c r="G25" s="34">
        <f t="shared" si="17"/>
        <v>4.022394615074277</v>
      </c>
      <c r="H25" s="31">
        <f t="shared" si="18"/>
        <v>37.0403672105058</v>
      </c>
      <c r="I25" s="31">
        <f t="shared" si="19"/>
        <v>0</v>
      </c>
      <c r="J25" s="31">
        <f t="shared" si="20"/>
        <v>37.0403672105058</v>
      </c>
      <c r="K25" s="27">
        <f t="shared" si="21"/>
        <v>5.480744710128533</v>
      </c>
      <c r="L25" s="16">
        <f t="shared" si="22"/>
        <v>0</v>
      </c>
      <c r="M25" s="31">
        <f t="shared" si="23"/>
        <v>52.48674094930485</v>
      </c>
      <c r="N25" s="12">
        <f t="shared" si="24"/>
        <v>-22.55752901473069</v>
      </c>
      <c r="O25" s="32">
        <f t="shared" si="25"/>
        <v>-29.37935819310381</v>
      </c>
      <c r="P25" s="30">
        <f t="shared" si="26"/>
        <v>-964.5192552898715</v>
      </c>
      <c r="Q25" s="30">
        <f t="shared" si="27"/>
        <v>0</v>
      </c>
    </row>
    <row r="26" spans="2:17" ht="12.75">
      <c r="B26" s="18">
        <f t="shared" si="5"/>
        <v>980</v>
      </c>
      <c r="C26" s="15">
        <v>23.72</v>
      </c>
      <c r="D26" s="15">
        <v>220.4</v>
      </c>
      <c r="E26" s="33">
        <f t="shared" si="15"/>
        <v>9.155344972234605</v>
      </c>
      <c r="F26" s="31">
        <f t="shared" si="16"/>
        <v>973.6746002621061</v>
      </c>
      <c r="G26" s="34">
        <f t="shared" si="17"/>
        <v>4.022394615074277</v>
      </c>
      <c r="H26" s="31">
        <f t="shared" si="18"/>
        <v>41.062761825580075</v>
      </c>
      <c r="I26" s="31">
        <f t="shared" si="19"/>
        <v>0</v>
      </c>
      <c r="J26" s="31">
        <f t="shared" si="20"/>
        <v>41.06276182558007</v>
      </c>
      <c r="K26" s="27">
        <f t="shared" si="21"/>
        <v>6.3253997378939175</v>
      </c>
      <c r="L26" s="16">
        <f t="shared" si="22"/>
        <v>0</v>
      </c>
      <c r="M26" s="31">
        <f t="shared" si="23"/>
        <v>52.48674094930485</v>
      </c>
      <c r="N26" s="12">
        <f t="shared" si="24"/>
        <v>-25.007161404241643</v>
      </c>
      <c r="O26" s="32">
        <f t="shared" si="25"/>
        <v>-32.56980637410243</v>
      </c>
      <c r="P26" s="30">
        <f t="shared" si="26"/>
        <v>-973.6746002621061</v>
      </c>
      <c r="Q26" s="30">
        <f t="shared" si="27"/>
        <v>0</v>
      </c>
    </row>
    <row r="27" spans="2:17" ht="12.75">
      <c r="B27" s="39">
        <f t="shared" si="5"/>
        <v>990</v>
      </c>
      <c r="C27" s="15">
        <v>23.72</v>
      </c>
      <c r="D27" s="15">
        <v>220.4</v>
      </c>
      <c r="E27" s="33">
        <f t="shared" si="15"/>
        <v>9.155344972234605</v>
      </c>
      <c r="F27" s="31">
        <f t="shared" si="16"/>
        <v>982.8299452343407</v>
      </c>
      <c r="G27" s="34">
        <f t="shared" si="17"/>
        <v>4.022394615074277</v>
      </c>
      <c r="H27" s="31">
        <f t="shared" si="18"/>
        <v>45.08515644065435</v>
      </c>
      <c r="I27" s="31">
        <f t="shared" si="19"/>
        <v>0</v>
      </c>
      <c r="J27" s="31">
        <f t="shared" si="20"/>
        <v>45.08515644065435</v>
      </c>
      <c r="K27" s="27">
        <f t="shared" si="21"/>
        <v>7.170054765659302</v>
      </c>
      <c r="L27" s="16">
        <f t="shared" si="22"/>
        <v>0</v>
      </c>
      <c r="M27" s="31">
        <f t="shared" si="23"/>
        <v>52.48674094930486</v>
      </c>
      <c r="N27" s="12">
        <f t="shared" si="24"/>
        <v>-27.456793793752595</v>
      </c>
      <c r="O27" s="32">
        <f t="shared" si="25"/>
        <v>-35.76025455510105</v>
      </c>
      <c r="P27" s="30">
        <f t="shared" si="26"/>
        <v>-982.8299452343407</v>
      </c>
      <c r="Q27" s="30">
        <f t="shared" si="27"/>
        <v>0</v>
      </c>
    </row>
    <row r="28" spans="2:17" ht="12.75">
      <c r="B28" s="18">
        <f t="shared" si="5"/>
        <v>1000</v>
      </c>
      <c r="C28" s="15">
        <v>23.72</v>
      </c>
      <c r="D28" s="15">
        <v>220.4</v>
      </c>
      <c r="E28" s="33">
        <f t="shared" si="15"/>
        <v>9.155344972234605</v>
      </c>
      <c r="F28" s="31">
        <f t="shared" si="16"/>
        <v>991.9852902065753</v>
      </c>
      <c r="G28" s="34">
        <f t="shared" si="17"/>
        <v>4.022394615074277</v>
      </c>
      <c r="H28" s="31">
        <f t="shared" si="18"/>
        <v>49.10755105572863</v>
      </c>
      <c r="I28" s="31">
        <f t="shared" si="19"/>
        <v>0</v>
      </c>
      <c r="J28" s="31">
        <f t="shared" si="20"/>
        <v>49.10755105572863</v>
      </c>
      <c r="K28" s="27">
        <f t="shared" si="21"/>
        <v>8.014709793424686</v>
      </c>
      <c r="L28" s="16">
        <f t="shared" si="22"/>
        <v>0</v>
      </c>
      <c r="M28" s="31">
        <f t="shared" si="23"/>
        <v>52.48674094930486</v>
      </c>
      <c r="N28" s="12">
        <f t="shared" si="24"/>
        <v>-29.906426183263548</v>
      </c>
      <c r="O28" s="32">
        <f t="shared" si="25"/>
        <v>-38.95070273609967</v>
      </c>
      <c r="P28" s="30">
        <f t="shared" si="26"/>
        <v>-991.9852902065753</v>
      </c>
      <c r="Q28" s="30">
        <f t="shared" si="27"/>
        <v>0</v>
      </c>
    </row>
    <row r="29" spans="2:17" ht="12.75">
      <c r="B29" s="18">
        <f t="shared" si="5"/>
        <v>1010</v>
      </c>
      <c r="C29" s="15">
        <v>23.72</v>
      </c>
      <c r="D29" s="15">
        <v>220.4</v>
      </c>
      <c r="E29" s="33">
        <f t="shared" si="15"/>
        <v>9.155344972234605</v>
      </c>
      <c r="F29" s="31">
        <f t="shared" si="16"/>
        <v>1001.1406351788099</v>
      </c>
      <c r="G29" s="34">
        <f t="shared" si="17"/>
        <v>4.022394615074277</v>
      </c>
      <c r="H29" s="31">
        <f t="shared" si="18"/>
        <v>53.129945670802904</v>
      </c>
      <c r="I29" s="31">
        <f t="shared" si="19"/>
        <v>0</v>
      </c>
      <c r="J29" s="31">
        <f t="shared" si="20"/>
        <v>53.129945670802904</v>
      </c>
      <c r="K29" s="27">
        <f t="shared" si="21"/>
        <v>8.85936482119007</v>
      </c>
      <c r="L29" s="16">
        <f t="shared" si="22"/>
        <v>0</v>
      </c>
      <c r="M29" s="31">
        <f t="shared" si="23"/>
        <v>52.48674094930486</v>
      </c>
      <c r="N29" s="12">
        <f t="shared" si="24"/>
        <v>-32.3560585727745</v>
      </c>
      <c r="O29" s="32">
        <f t="shared" si="25"/>
        <v>-42.141150917098294</v>
      </c>
      <c r="P29" s="30">
        <f t="shared" si="26"/>
        <v>-1001.1406351788099</v>
      </c>
      <c r="Q29" s="30">
        <f t="shared" si="27"/>
        <v>0</v>
      </c>
    </row>
    <row r="30" spans="1:17" ht="15">
      <c r="A30" s="40" t="s">
        <v>40</v>
      </c>
      <c r="B30" s="18">
        <f t="shared" si="5"/>
        <v>1020</v>
      </c>
      <c r="C30" s="15">
        <v>23.72</v>
      </c>
      <c r="D30" s="15">
        <v>220.4</v>
      </c>
      <c r="E30" s="33">
        <f t="shared" si="15"/>
        <v>9.155344972234605</v>
      </c>
      <c r="F30" s="31">
        <f t="shared" si="16"/>
        <v>1010.2959801510445</v>
      </c>
      <c r="G30" s="34">
        <f t="shared" si="17"/>
        <v>4.022394615074277</v>
      </c>
      <c r="H30" s="31">
        <f t="shared" si="18"/>
        <v>57.15234028587718</v>
      </c>
      <c r="I30" s="31">
        <f t="shared" si="19"/>
        <v>0</v>
      </c>
      <c r="J30" s="31">
        <f t="shared" si="20"/>
        <v>57.15234028587719</v>
      </c>
      <c r="K30" s="27">
        <f t="shared" si="21"/>
        <v>9.704019848955454</v>
      </c>
      <c r="L30" s="16">
        <f t="shared" si="22"/>
        <v>0</v>
      </c>
      <c r="M30" s="31">
        <f t="shared" si="23"/>
        <v>52.48674094930486</v>
      </c>
      <c r="N30" s="12">
        <f t="shared" si="24"/>
        <v>-34.80569096228545</v>
      </c>
      <c r="O30" s="32">
        <f t="shared" si="25"/>
        <v>-45.331599098096916</v>
      </c>
      <c r="P30" s="30">
        <f t="shared" si="26"/>
        <v>-1010.2959801510445</v>
      </c>
      <c r="Q30" s="30">
        <f t="shared" si="27"/>
        <v>0</v>
      </c>
    </row>
    <row r="31" spans="2:17" ht="12.75">
      <c r="B31" s="18">
        <f t="shared" si="5"/>
        <v>1030</v>
      </c>
      <c r="C31" s="15">
        <v>23.72</v>
      </c>
      <c r="D31" s="15">
        <v>220.4</v>
      </c>
      <c r="E31" s="33">
        <f t="shared" si="15"/>
        <v>9.155344972234605</v>
      </c>
      <c r="F31" s="31">
        <f t="shared" si="16"/>
        <v>1019.4513251232792</v>
      </c>
      <c r="G31" s="34">
        <f t="shared" si="17"/>
        <v>4.022394615074277</v>
      </c>
      <c r="H31" s="31">
        <f t="shared" si="18"/>
        <v>61.17473490095146</v>
      </c>
      <c r="I31" s="31">
        <f t="shared" si="19"/>
        <v>0</v>
      </c>
      <c r="J31" s="31">
        <f t="shared" si="20"/>
        <v>61.174734900951464</v>
      </c>
      <c r="K31" s="27">
        <f t="shared" si="21"/>
        <v>10.548674876720838</v>
      </c>
      <c r="L31" s="16">
        <f t="shared" si="22"/>
        <v>0</v>
      </c>
      <c r="M31" s="31">
        <f t="shared" si="23"/>
        <v>52.48674094930487</v>
      </c>
      <c r="N31" s="12">
        <f t="shared" si="24"/>
        <v>-37.255323351796406</v>
      </c>
      <c r="O31" s="32">
        <f t="shared" si="25"/>
        <v>-48.52204727909554</v>
      </c>
      <c r="P31" s="30">
        <f t="shared" si="26"/>
        <v>-1019.4513251232792</v>
      </c>
      <c r="Q31" s="30">
        <f t="shared" si="27"/>
        <v>0</v>
      </c>
    </row>
    <row r="32" spans="2:17" ht="12.75">
      <c r="B32" s="18">
        <f t="shared" si="5"/>
        <v>1040</v>
      </c>
      <c r="C32" s="15">
        <v>23.72</v>
      </c>
      <c r="D32" s="15">
        <v>220.4</v>
      </c>
      <c r="E32" s="33">
        <f t="shared" si="15"/>
        <v>9.155344972234605</v>
      </c>
      <c r="F32" s="31">
        <f t="shared" si="16"/>
        <v>1028.6066700955137</v>
      </c>
      <c r="G32" s="34">
        <f t="shared" si="17"/>
        <v>4.022394615074277</v>
      </c>
      <c r="H32" s="31">
        <f t="shared" si="18"/>
        <v>65.19712951602574</v>
      </c>
      <c r="I32" s="31">
        <f t="shared" si="19"/>
        <v>0</v>
      </c>
      <c r="J32" s="31">
        <f t="shared" si="20"/>
        <v>65.19712951602574</v>
      </c>
      <c r="K32" s="27">
        <f t="shared" si="21"/>
        <v>11.393329904486336</v>
      </c>
      <c r="L32" s="16">
        <f t="shared" si="22"/>
        <v>0</v>
      </c>
      <c r="M32" s="31">
        <f t="shared" si="23"/>
        <v>52.48674094930487</v>
      </c>
      <c r="N32" s="12">
        <f t="shared" si="24"/>
        <v>-39.70495574130736</v>
      </c>
      <c r="O32" s="32">
        <f t="shared" si="25"/>
        <v>-51.71249546009416</v>
      </c>
      <c r="P32" s="30">
        <f t="shared" si="26"/>
        <v>-1028.6066700955137</v>
      </c>
      <c r="Q32" s="30">
        <f t="shared" si="27"/>
        <v>0</v>
      </c>
    </row>
    <row r="33" spans="2:17" ht="12.75">
      <c r="B33" s="18">
        <f t="shared" si="5"/>
        <v>1050</v>
      </c>
      <c r="C33" s="15">
        <v>23.72</v>
      </c>
      <c r="D33" s="15">
        <v>220.4</v>
      </c>
      <c r="E33" s="33">
        <f t="shared" si="15"/>
        <v>9.155344972234605</v>
      </c>
      <c r="F33" s="31">
        <f t="shared" si="16"/>
        <v>1037.7620150677483</v>
      </c>
      <c r="G33" s="34">
        <f t="shared" si="17"/>
        <v>4.022394615074277</v>
      </c>
      <c r="H33" s="31">
        <f t="shared" si="18"/>
        <v>69.21952413110002</v>
      </c>
      <c r="I33" s="31">
        <f t="shared" si="19"/>
        <v>0</v>
      </c>
      <c r="J33" s="31">
        <f t="shared" si="20"/>
        <v>69.21952413110003</v>
      </c>
      <c r="K33" s="27">
        <f t="shared" si="21"/>
        <v>12.23798493225172</v>
      </c>
      <c r="L33" s="16">
        <f t="shared" si="22"/>
        <v>0</v>
      </c>
      <c r="M33" s="31">
        <f t="shared" si="23"/>
        <v>52.48674094930487</v>
      </c>
      <c r="N33" s="12">
        <f t="shared" si="24"/>
        <v>-42.15458813081831</v>
      </c>
      <c r="O33" s="32">
        <f t="shared" si="25"/>
        <v>-54.90294364109278</v>
      </c>
      <c r="P33" s="30">
        <f t="shared" si="26"/>
        <v>-1037.7620150677483</v>
      </c>
      <c r="Q33" s="30">
        <f t="shared" si="27"/>
        <v>0</v>
      </c>
    </row>
    <row r="34" spans="2:17" ht="12.75">
      <c r="B34" s="18">
        <f t="shared" si="5"/>
        <v>1060</v>
      </c>
      <c r="C34" s="15">
        <v>23.72</v>
      </c>
      <c r="D34" s="15">
        <v>220.4</v>
      </c>
      <c r="E34" s="33">
        <f t="shared" si="15"/>
        <v>9.155344972234605</v>
      </c>
      <c r="F34" s="31">
        <f t="shared" si="16"/>
        <v>1046.917360039983</v>
      </c>
      <c r="G34" s="34">
        <f t="shared" si="17"/>
        <v>4.022394615074277</v>
      </c>
      <c r="H34" s="31">
        <f t="shared" si="18"/>
        <v>73.24191874617429</v>
      </c>
      <c r="I34" s="31">
        <f t="shared" si="19"/>
        <v>0</v>
      </c>
      <c r="J34" s="31">
        <f t="shared" si="20"/>
        <v>73.2419187461743</v>
      </c>
      <c r="K34" s="27">
        <f t="shared" si="21"/>
        <v>13.082639960017104</v>
      </c>
      <c r="L34" s="16">
        <f t="shared" si="22"/>
        <v>0</v>
      </c>
      <c r="M34" s="31">
        <f t="shared" si="23"/>
        <v>52.486740949304874</v>
      </c>
      <c r="N34" s="12">
        <f t="shared" si="24"/>
        <v>-44.604220520329264</v>
      </c>
      <c r="O34" s="32">
        <f t="shared" si="25"/>
        <v>-58.093391822091405</v>
      </c>
      <c r="P34" s="30">
        <f t="shared" si="26"/>
        <v>-1046.917360039983</v>
      </c>
      <c r="Q34" s="30">
        <f t="shared" si="27"/>
        <v>0</v>
      </c>
    </row>
    <row r="35" spans="2:17" ht="12.75">
      <c r="B35" s="18">
        <f t="shared" si="5"/>
        <v>1070</v>
      </c>
      <c r="C35" s="15">
        <v>23.72</v>
      </c>
      <c r="D35" s="15">
        <v>220.4</v>
      </c>
      <c r="E35" s="33">
        <f t="shared" si="15"/>
        <v>9.155344972234605</v>
      </c>
      <c r="F35" s="31">
        <f t="shared" si="16"/>
        <v>1056.0727050122175</v>
      </c>
      <c r="G35" s="34">
        <f t="shared" si="17"/>
        <v>4.022394615074277</v>
      </c>
      <c r="H35" s="31">
        <f t="shared" si="18"/>
        <v>77.26431336124857</v>
      </c>
      <c r="I35" s="31">
        <f t="shared" si="19"/>
        <v>0</v>
      </c>
      <c r="J35" s="31">
        <f t="shared" si="20"/>
        <v>77.26431336124858</v>
      </c>
      <c r="K35" s="27">
        <f t="shared" si="21"/>
        <v>13.927294987782489</v>
      </c>
      <c r="L35" s="16">
        <f t="shared" si="22"/>
        <v>0</v>
      </c>
      <c r="M35" s="31">
        <f t="shared" si="23"/>
        <v>52.486740949304874</v>
      </c>
      <c r="N35" s="12">
        <f t="shared" si="24"/>
        <v>-47.05385290984022</v>
      </c>
      <c r="O35" s="32">
        <f t="shared" si="25"/>
        <v>-61.28384000309003</v>
      </c>
      <c r="P35" s="30">
        <f t="shared" si="26"/>
        <v>-1056.0727050122175</v>
      </c>
      <c r="Q35" s="30">
        <f t="shared" si="27"/>
        <v>0</v>
      </c>
    </row>
    <row r="36" spans="2:17" ht="12.75">
      <c r="B36" s="18">
        <f t="shared" si="5"/>
        <v>1080</v>
      </c>
      <c r="C36" s="15">
        <v>23.72</v>
      </c>
      <c r="D36" s="15">
        <v>220.4</v>
      </c>
      <c r="E36" s="33">
        <f aca="true" t="shared" si="28" ref="E36:E99">IF(C36-C35=0,(B36-B35)*COS(C36/57.3),57.3*(B36-B35)/(C36-C35)*(SIN(C36/57.3)-SIN(C35/57.3)))</f>
        <v>9.155344972234605</v>
      </c>
      <c r="F36" s="31">
        <f aca="true" t="shared" si="29" ref="F36:F99">IF(C36=0,F35+B36-B35,F35+E36)</f>
        <v>1065.2280499844521</v>
      </c>
      <c r="G36" s="34">
        <f aca="true" t="shared" si="30" ref="G36:G99">IF(C36-C35=0,(B36-B35)*SIN(C36/57.3),ABS(57.3/(C36-C35)*(B36-B35)*(COS(C36/57.3)-COS(C35/57.3))))</f>
        <v>4.022394615074277</v>
      </c>
      <c r="H36" s="31">
        <f aca="true" t="shared" si="31" ref="H36:H99">G36*COS((D36-$D$2)/57.3)+H35</f>
        <v>81.28670797632284</v>
      </c>
      <c r="I36" s="31">
        <f aca="true" t="shared" si="32" ref="I36:I99">G36*SIN((D36-$D$2)/57.3)+I35</f>
        <v>0</v>
      </c>
      <c r="J36" s="31">
        <f aca="true" t="shared" si="33" ref="J36:J99">SQRT(N36^2+O36^2)</f>
        <v>81.28670797632286</v>
      </c>
      <c r="K36" s="27">
        <f aca="true" t="shared" si="34" ref="K36:K99">B36-F36</f>
        <v>14.771950015547873</v>
      </c>
      <c r="L36" s="16">
        <f aca="true" t="shared" si="35" ref="L36:L99">SQRT(POWER((C36-C35),2)+POWER((D36-D35)*SIN(RADIANS(C35+C36)/2),2))</f>
        <v>0</v>
      </c>
      <c r="M36" s="31">
        <f aca="true" t="shared" si="36" ref="M36:M99">57.3*ATAN(O36/N36)</f>
        <v>52.486740949304874</v>
      </c>
      <c r="N36" s="12">
        <f aca="true" t="shared" si="37" ref="N36:N99">G36*COS((D36+$O$2)/57.3)+N35</f>
        <v>-49.50348529935117</v>
      </c>
      <c r="O36" s="32">
        <f aca="true" t="shared" si="38" ref="O36:O99">G36*SIN((D36+$O$2)/57.3)+O35</f>
        <v>-64.47428818408865</v>
      </c>
      <c r="P36" s="30">
        <f aca="true" t="shared" si="39" ref="P36:P99">-F36</f>
        <v>-1065.2280499844521</v>
      </c>
      <c r="Q36" s="30">
        <f aca="true" t="shared" si="40" ref="Q36:Q99">-I36</f>
        <v>0</v>
      </c>
    </row>
    <row r="37" spans="1:17" ht="12.75">
      <c r="A37" s="43"/>
      <c r="B37" s="18">
        <f t="shared" si="5"/>
        <v>1090</v>
      </c>
      <c r="C37" s="15">
        <v>23.72</v>
      </c>
      <c r="D37" s="15">
        <v>220.4</v>
      </c>
      <c r="E37" s="33">
        <f t="shared" si="28"/>
        <v>9.155344972234605</v>
      </c>
      <c r="F37" s="31">
        <f t="shared" si="29"/>
        <v>1074.3833949566867</v>
      </c>
      <c r="G37" s="34">
        <f t="shared" si="30"/>
        <v>4.022394615074277</v>
      </c>
      <c r="H37" s="31">
        <f t="shared" si="31"/>
        <v>85.30910259139712</v>
      </c>
      <c r="I37" s="31">
        <f t="shared" si="32"/>
        <v>0</v>
      </c>
      <c r="J37" s="31">
        <f t="shared" si="33"/>
        <v>85.30910259139714</v>
      </c>
      <c r="K37" s="27">
        <f t="shared" si="34"/>
        <v>15.616605043313257</v>
      </c>
      <c r="L37" s="16">
        <f t="shared" si="35"/>
        <v>0</v>
      </c>
      <c r="M37" s="31">
        <f t="shared" si="36"/>
        <v>52.486740949304874</v>
      </c>
      <c r="N37" s="12">
        <f t="shared" si="37"/>
        <v>-51.95311768886212</v>
      </c>
      <c r="O37" s="32">
        <f t="shared" si="38"/>
        <v>-67.66473636508726</v>
      </c>
      <c r="P37" s="30">
        <f t="shared" si="39"/>
        <v>-1074.3833949566867</v>
      </c>
      <c r="Q37" s="30">
        <f t="shared" si="40"/>
        <v>0</v>
      </c>
    </row>
    <row r="38" spans="2:17" ht="12.75">
      <c r="B38" s="18">
        <f t="shared" si="5"/>
        <v>1100</v>
      </c>
      <c r="C38" s="15">
        <v>23.72</v>
      </c>
      <c r="D38" s="15">
        <v>220.4</v>
      </c>
      <c r="E38" s="33">
        <f t="shared" si="28"/>
        <v>9.155344972234605</v>
      </c>
      <c r="F38" s="31">
        <f t="shared" si="29"/>
        <v>1083.5387399289214</v>
      </c>
      <c r="G38" s="34">
        <f t="shared" si="30"/>
        <v>4.022394615074277</v>
      </c>
      <c r="H38" s="31">
        <f t="shared" si="31"/>
        <v>89.3314972064714</v>
      </c>
      <c r="I38" s="31">
        <f t="shared" si="32"/>
        <v>0</v>
      </c>
      <c r="J38" s="31">
        <f t="shared" si="33"/>
        <v>89.33149720647141</v>
      </c>
      <c r="K38" s="27">
        <f t="shared" si="34"/>
        <v>16.46126007107864</v>
      </c>
      <c r="L38" s="16">
        <f t="shared" si="35"/>
        <v>0</v>
      </c>
      <c r="M38" s="31">
        <f t="shared" si="36"/>
        <v>52.48674094930487</v>
      </c>
      <c r="N38" s="12">
        <f t="shared" si="37"/>
        <v>-54.402750078373074</v>
      </c>
      <c r="O38" s="32">
        <f t="shared" si="38"/>
        <v>-70.85518454608588</v>
      </c>
      <c r="P38" s="30">
        <f t="shared" si="39"/>
        <v>-1083.5387399289214</v>
      </c>
      <c r="Q38" s="30">
        <f t="shared" si="40"/>
        <v>0</v>
      </c>
    </row>
    <row r="39" spans="2:17" ht="12.75">
      <c r="B39" s="18">
        <f t="shared" si="5"/>
        <v>1110</v>
      </c>
      <c r="C39" s="15">
        <v>23.72</v>
      </c>
      <c r="D39" s="15">
        <v>220.4</v>
      </c>
      <c r="E39" s="33">
        <f t="shared" si="28"/>
        <v>9.155344972234605</v>
      </c>
      <c r="F39" s="31">
        <f t="shared" si="29"/>
        <v>1092.694084901156</v>
      </c>
      <c r="G39" s="34">
        <f t="shared" si="30"/>
        <v>4.022394615074277</v>
      </c>
      <c r="H39" s="31">
        <f t="shared" si="31"/>
        <v>93.35389182154567</v>
      </c>
      <c r="I39" s="31">
        <f t="shared" si="32"/>
        <v>0</v>
      </c>
      <c r="J39" s="31">
        <f t="shared" si="33"/>
        <v>93.35389182154567</v>
      </c>
      <c r="K39" s="27">
        <f t="shared" si="34"/>
        <v>17.305915098844025</v>
      </c>
      <c r="L39" s="16">
        <f t="shared" si="35"/>
        <v>0</v>
      </c>
      <c r="M39" s="31">
        <f t="shared" si="36"/>
        <v>52.48674094930487</v>
      </c>
      <c r="N39" s="12">
        <f t="shared" si="37"/>
        <v>-56.85238246788403</v>
      </c>
      <c r="O39" s="32">
        <f t="shared" si="38"/>
        <v>-74.0456327270845</v>
      </c>
      <c r="P39" s="30">
        <f t="shared" si="39"/>
        <v>-1092.694084901156</v>
      </c>
      <c r="Q39" s="30">
        <f t="shared" si="40"/>
        <v>0</v>
      </c>
    </row>
    <row r="40" spans="2:17" ht="12.75">
      <c r="B40" s="18">
        <f t="shared" si="5"/>
        <v>1120</v>
      </c>
      <c r="C40" s="15">
        <v>23.72</v>
      </c>
      <c r="D40" s="15">
        <v>220.4</v>
      </c>
      <c r="E40" s="33">
        <f t="shared" si="28"/>
        <v>9.155344972234605</v>
      </c>
      <c r="F40" s="31">
        <f t="shared" si="29"/>
        <v>1101.8494298733906</v>
      </c>
      <c r="G40" s="34">
        <f t="shared" si="30"/>
        <v>4.022394615074277</v>
      </c>
      <c r="H40" s="31">
        <f t="shared" si="31"/>
        <v>97.37628643661995</v>
      </c>
      <c r="I40" s="31">
        <f t="shared" si="32"/>
        <v>0</v>
      </c>
      <c r="J40" s="31">
        <f t="shared" si="33"/>
        <v>97.37628643661995</v>
      </c>
      <c r="K40" s="27">
        <f t="shared" si="34"/>
        <v>18.15057012660941</v>
      </c>
      <c r="L40" s="16">
        <f t="shared" si="35"/>
        <v>0</v>
      </c>
      <c r="M40" s="31">
        <f t="shared" si="36"/>
        <v>52.48674094930487</v>
      </c>
      <c r="N40" s="12">
        <f t="shared" si="37"/>
        <v>-59.30201485739498</v>
      </c>
      <c r="O40" s="32">
        <f t="shared" si="38"/>
        <v>-77.23608090808311</v>
      </c>
      <c r="P40" s="30">
        <f t="shared" si="39"/>
        <v>-1101.8494298733906</v>
      </c>
      <c r="Q40" s="30">
        <f t="shared" si="40"/>
        <v>0</v>
      </c>
    </row>
    <row r="41" spans="1:17" ht="15">
      <c r="A41" s="40" t="s">
        <v>41</v>
      </c>
      <c r="B41" s="18">
        <f t="shared" si="5"/>
        <v>1130</v>
      </c>
      <c r="C41" s="15">
        <v>23.72</v>
      </c>
      <c r="D41" s="15">
        <v>220.4</v>
      </c>
      <c r="E41" s="33">
        <f t="shared" si="28"/>
        <v>9.155344972234605</v>
      </c>
      <c r="F41" s="31">
        <f t="shared" si="29"/>
        <v>1111.0047748456252</v>
      </c>
      <c r="G41" s="34">
        <f t="shared" si="30"/>
        <v>4.022394615074277</v>
      </c>
      <c r="H41" s="31">
        <f t="shared" si="31"/>
        <v>101.39868105169423</v>
      </c>
      <c r="I41" s="31">
        <f t="shared" si="32"/>
        <v>0</v>
      </c>
      <c r="J41" s="31">
        <f t="shared" si="33"/>
        <v>101.39868105169423</v>
      </c>
      <c r="K41" s="27">
        <f t="shared" si="34"/>
        <v>18.995225154374793</v>
      </c>
      <c r="L41" s="16">
        <f t="shared" si="35"/>
        <v>0</v>
      </c>
      <c r="M41" s="31">
        <f t="shared" si="36"/>
        <v>52.48674094930486</v>
      </c>
      <c r="N41" s="12">
        <f t="shared" si="37"/>
        <v>-61.75164724690593</v>
      </c>
      <c r="O41" s="32">
        <f t="shared" si="38"/>
        <v>-80.42652908908173</v>
      </c>
      <c r="P41" s="30">
        <f t="shared" si="39"/>
        <v>-1111.0047748456252</v>
      </c>
      <c r="Q41" s="30">
        <f t="shared" si="40"/>
        <v>0</v>
      </c>
    </row>
    <row r="42" spans="2:17" ht="12.75">
      <c r="B42" s="18">
        <f t="shared" si="5"/>
        <v>1140</v>
      </c>
      <c r="C42" s="15">
        <v>23.72</v>
      </c>
      <c r="D42" s="15">
        <v>220.4</v>
      </c>
      <c r="E42" s="33">
        <f t="shared" si="28"/>
        <v>9.155344972234605</v>
      </c>
      <c r="F42" s="31">
        <f t="shared" si="29"/>
        <v>1120.1601198178598</v>
      </c>
      <c r="G42" s="34">
        <f t="shared" si="30"/>
        <v>4.022394615074277</v>
      </c>
      <c r="H42" s="31">
        <f t="shared" si="31"/>
        <v>105.4210756667685</v>
      </c>
      <c r="I42" s="31">
        <f t="shared" si="32"/>
        <v>0</v>
      </c>
      <c r="J42" s="31">
        <f t="shared" si="33"/>
        <v>105.4210756667685</v>
      </c>
      <c r="K42" s="27">
        <f t="shared" si="34"/>
        <v>19.839880182140178</v>
      </c>
      <c r="L42" s="16">
        <f t="shared" si="35"/>
        <v>0</v>
      </c>
      <c r="M42" s="31">
        <f t="shared" si="36"/>
        <v>52.48674094930486</v>
      </c>
      <c r="N42" s="12">
        <f t="shared" si="37"/>
        <v>-64.20127963641688</v>
      </c>
      <c r="O42" s="32">
        <f t="shared" si="38"/>
        <v>-83.61697727008034</v>
      </c>
      <c r="P42" s="30">
        <f t="shared" si="39"/>
        <v>-1120.1601198178598</v>
      </c>
      <c r="Q42" s="30">
        <f t="shared" si="40"/>
        <v>0</v>
      </c>
    </row>
    <row r="43" spans="2:17" ht="12.75">
      <c r="B43" s="18">
        <f t="shared" si="5"/>
        <v>1150</v>
      </c>
      <c r="C43" s="15">
        <v>23.72</v>
      </c>
      <c r="D43" s="15">
        <v>220.4</v>
      </c>
      <c r="E43" s="33">
        <f t="shared" si="28"/>
        <v>9.155344972234605</v>
      </c>
      <c r="F43" s="31">
        <f t="shared" si="29"/>
        <v>1129.3154647900944</v>
      </c>
      <c r="G43" s="34">
        <f t="shared" si="30"/>
        <v>4.022394615074277</v>
      </c>
      <c r="H43" s="31">
        <f t="shared" si="31"/>
        <v>109.44347028184278</v>
      </c>
      <c r="I43" s="31">
        <f t="shared" si="32"/>
        <v>0</v>
      </c>
      <c r="J43" s="31">
        <f t="shared" si="33"/>
        <v>109.44347028184278</v>
      </c>
      <c r="K43" s="27">
        <f t="shared" si="34"/>
        <v>20.68453520990556</v>
      </c>
      <c r="L43" s="16">
        <f t="shared" si="35"/>
        <v>0</v>
      </c>
      <c r="M43" s="31">
        <f t="shared" si="36"/>
        <v>52.48674094930486</v>
      </c>
      <c r="N43" s="12">
        <f t="shared" si="37"/>
        <v>-66.65091202592784</v>
      </c>
      <c r="O43" s="32">
        <f t="shared" si="38"/>
        <v>-86.80742545107896</v>
      </c>
      <c r="P43" s="30">
        <f t="shared" si="39"/>
        <v>-1129.3154647900944</v>
      </c>
      <c r="Q43" s="30">
        <f t="shared" si="40"/>
        <v>0</v>
      </c>
    </row>
    <row r="44" spans="2:17" ht="12.75">
      <c r="B44" s="18">
        <f t="shared" si="5"/>
        <v>1160</v>
      </c>
      <c r="C44" s="15">
        <v>23.72</v>
      </c>
      <c r="D44" s="15">
        <v>220.4</v>
      </c>
      <c r="E44" s="33">
        <f t="shared" si="28"/>
        <v>9.155344972234605</v>
      </c>
      <c r="F44" s="31">
        <f t="shared" si="29"/>
        <v>1138.470809762329</v>
      </c>
      <c r="G44" s="34">
        <f t="shared" si="30"/>
        <v>4.022394615074277</v>
      </c>
      <c r="H44" s="31">
        <f t="shared" si="31"/>
        <v>113.46586489691705</v>
      </c>
      <c r="I44" s="31">
        <f t="shared" si="32"/>
        <v>0</v>
      </c>
      <c r="J44" s="31">
        <f t="shared" si="33"/>
        <v>113.46586489691704</v>
      </c>
      <c r="K44" s="27">
        <f t="shared" si="34"/>
        <v>21.529190237670946</v>
      </c>
      <c r="L44" s="16">
        <f t="shared" si="35"/>
        <v>0</v>
      </c>
      <c r="M44" s="31">
        <f t="shared" si="36"/>
        <v>52.48674094930486</v>
      </c>
      <c r="N44" s="12">
        <f t="shared" si="37"/>
        <v>-69.10054441543879</v>
      </c>
      <c r="O44" s="32">
        <f t="shared" si="38"/>
        <v>-89.99787363207757</v>
      </c>
      <c r="P44" s="30">
        <f t="shared" si="39"/>
        <v>-1138.470809762329</v>
      </c>
      <c r="Q44" s="30">
        <f t="shared" si="40"/>
        <v>0</v>
      </c>
    </row>
    <row r="45" spans="1:17" ht="14.25">
      <c r="A45" s="40" t="s">
        <v>42</v>
      </c>
      <c r="B45" s="18">
        <f t="shared" si="5"/>
        <v>1170</v>
      </c>
      <c r="C45" s="15">
        <v>23.72</v>
      </c>
      <c r="D45" s="15">
        <v>220.4</v>
      </c>
      <c r="E45" s="33">
        <f t="shared" si="28"/>
        <v>9.155344972234605</v>
      </c>
      <c r="F45" s="31">
        <f t="shared" si="29"/>
        <v>1147.6261547345637</v>
      </c>
      <c r="G45" s="34">
        <f t="shared" si="30"/>
        <v>4.022394615074277</v>
      </c>
      <c r="H45" s="31">
        <f t="shared" si="31"/>
        <v>117.48825951199133</v>
      </c>
      <c r="I45" s="31">
        <f t="shared" si="32"/>
        <v>0</v>
      </c>
      <c r="J45" s="31">
        <f t="shared" si="33"/>
        <v>117.48825951199132</v>
      </c>
      <c r="K45" s="27">
        <f t="shared" si="34"/>
        <v>22.37384526543633</v>
      </c>
      <c r="L45" s="16">
        <f t="shared" si="35"/>
        <v>0</v>
      </c>
      <c r="M45" s="31">
        <f t="shared" si="36"/>
        <v>52.48674094930486</v>
      </c>
      <c r="N45" s="12">
        <f t="shared" si="37"/>
        <v>-71.55017680494974</v>
      </c>
      <c r="O45" s="32">
        <f t="shared" si="38"/>
        <v>-93.18832181307619</v>
      </c>
      <c r="P45" s="30">
        <f t="shared" si="39"/>
        <v>-1147.6261547345637</v>
      </c>
      <c r="Q45" s="30">
        <f t="shared" si="40"/>
        <v>0</v>
      </c>
    </row>
    <row r="46" spans="2:17" ht="12.75">
      <c r="B46" s="18">
        <f t="shared" si="5"/>
        <v>1180</v>
      </c>
      <c r="C46" s="15">
        <v>23.72</v>
      </c>
      <c r="D46" s="15">
        <v>220.4</v>
      </c>
      <c r="E46" s="33">
        <f t="shared" si="28"/>
        <v>9.155344972234605</v>
      </c>
      <c r="F46" s="31">
        <f t="shared" si="29"/>
        <v>1156.7814997067983</v>
      </c>
      <c r="G46" s="34">
        <f t="shared" si="30"/>
        <v>4.022394615074277</v>
      </c>
      <c r="H46" s="31">
        <f t="shared" si="31"/>
        <v>121.5106541270656</v>
      </c>
      <c r="I46" s="31">
        <f t="shared" si="32"/>
        <v>0</v>
      </c>
      <c r="J46" s="31">
        <f t="shared" si="33"/>
        <v>121.51065412706559</v>
      </c>
      <c r="K46" s="27">
        <f t="shared" si="34"/>
        <v>23.218500293201714</v>
      </c>
      <c r="L46" s="16">
        <f t="shared" si="35"/>
        <v>0</v>
      </c>
      <c r="M46" s="31">
        <f t="shared" si="36"/>
        <v>52.48674094930486</v>
      </c>
      <c r="N46" s="12">
        <f t="shared" si="37"/>
        <v>-73.9998091944607</v>
      </c>
      <c r="O46" s="32">
        <f t="shared" si="38"/>
        <v>-96.3787699940748</v>
      </c>
      <c r="P46" s="30">
        <f t="shared" si="39"/>
        <v>-1156.7814997067983</v>
      </c>
      <c r="Q46" s="30">
        <f t="shared" si="40"/>
        <v>0</v>
      </c>
    </row>
    <row r="47" spans="2:17" ht="12.75">
      <c r="B47" s="18">
        <f t="shared" si="5"/>
        <v>1190</v>
      </c>
      <c r="C47" s="15">
        <v>23.72</v>
      </c>
      <c r="D47" s="15">
        <v>220.4</v>
      </c>
      <c r="E47" s="33">
        <f t="shared" si="28"/>
        <v>9.155344972234605</v>
      </c>
      <c r="F47" s="31">
        <f t="shared" si="29"/>
        <v>1165.936844679033</v>
      </c>
      <c r="G47" s="34">
        <f t="shared" si="30"/>
        <v>4.022394615074277</v>
      </c>
      <c r="H47" s="31">
        <f t="shared" si="31"/>
        <v>125.53304874213988</v>
      </c>
      <c r="I47" s="31">
        <f t="shared" si="32"/>
        <v>0</v>
      </c>
      <c r="J47" s="31">
        <f t="shared" si="33"/>
        <v>125.53304874213987</v>
      </c>
      <c r="K47" s="27">
        <f t="shared" si="34"/>
        <v>24.0631553209671</v>
      </c>
      <c r="L47" s="16">
        <f t="shared" si="35"/>
        <v>0</v>
      </c>
      <c r="M47" s="31">
        <f t="shared" si="36"/>
        <v>52.48674094930486</v>
      </c>
      <c r="N47" s="12">
        <f t="shared" si="37"/>
        <v>-76.44944158397165</v>
      </c>
      <c r="O47" s="32">
        <f t="shared" si="38"/>
        <v>-99.56921817507342</v>
      </c>
      <c r="P47" s="30">
        <f t="shared" si="39"/>
        <v>-1165.936844679033</v>
      </c>
      <c r="Q47" s="30">
        <f t="shared" si="40"/>
        <v>0</v>
      </c>
    </row>
    <row r="48" spans="1:17" ht="12.75">
      <c r="A48" s="55" t="s">
        <v>23</v>
      </c>
      <c r="B48" s="54">
        <f t="shared" si="5"/>
        <v>1200</v>
      </c>
      <c r="C48" s="15">
        <v>23.72</v>
      </c>
      <c r="D48" s="15">
        <v>220.4</v>
      </c>
      <c r="E48" s="33">
        <f t="shared" si="28"/>
        <v>9.155344972234605</v>
      </c>
      <c r="F48" s="31">
        <f t="shared" si="29"/>
        <v>1175.0921896512675</v>
      </c>
      <c r="G48" s="34">
        <f t="shared" si="30"/>
        <v>4.022394615074277</v>
      </c>
      <c r="H48" s="31">
        <f t="shared" si="31"/>
        <v>129.55544335721416</v>
      </c>
      <c r="I48" s="31">
        <f t="shared" si="32"/>
        <v>0</v>
      </c>
      <c r="J48" s="31">
        <f t="shared" si="33"/>
        <v>129.55544335721413</v>
      </c>
      <c r="K48" s="27">
        <f t="shared" si="34"/>
        <v>24.907810348732482</v>
      </c>
      <c r="L48" s="16">
        <f t="shared" si="35"/>
        <v>0</v>
      </c>
      <c r="M48" s="31">
        <f t="shared" si="36"/>
        <v>52.48674094930486</v>
      </c>
      <c r="N48" s="12">
        <f t="shared" si="37"/>
        <v>-78.8990739734826</v>
      </c>
      <c r="O48" s="32">
        <f t="shared" si="38"/>
        <v>-102.75966635607203</v>
      </c>
      <c r="P48" s="30">
        <f t="shared" si="39"/>
        <v>-1175.0921896512675</v>
      </c>
      <c r="Q48" s="30">
        <f t="shared" si="40"/>
        <v>0</v>
      </c>
    </row>
    <row r="49" spans="2:17" ht="12.75">
      <c r="B49" s="18">
        <f t="shared" si="5"/>
        <v>1210</v>
      </c>
      <c r="C49" s="15">
        <v>23.72</v>
      </c>
      <c r="D49" s="15">
        <v>220.4</v>
      </c>
      <c r="E49" s="33">
        <f t="shared" si="28"/>
        <v>9.155344972234605</v>
      </c>
      <c r="F49" s="31">
        <f t="shared" si="29"/>
        <v>1184.2475346235021</v>
      </c>
      <c r="G49" s="34">
        <f t="shared" si="30"/>
        <v>4.022394615074277</v>
      </c>
      <c r="H49" s="31">
        <f t="shared" si="31"/>
        <v>133.57783797228845</v>
      </c>
      <c r="I49" s="31">
        <f t="shared" si="32"/>
        <v>0</v>
      </c>
      <c r="J49" s="31">
        <f t="shared" si="33"/>
        <v>133.57783797228842</v>
      </c>
      <c r="K49" s="27">
        <f t="shared" si="34"/>
        <v>25.752465376497867</v>
      </c>
      <c r="L49" s="16">
        <f t="shared" si="35"/>
        <v>0</v>
      </c>
      <c r="M49" s="31">
        <f t="shared" si="36"/>
        <v>52.48674094930486</v>
      </c>
      <c r="N49" s="12">
        <f t="shared" si="37"/>
        <v>-81.34870636299355</v>
      </c>
      <c r="O49" s="32">
        <f t="shared" si="38"/>
        <v>-105.95011453707065</v>
      </c>
      <c r="P49" s="30">
        <f t="shared" si="39"/>
        <v>-1184.2475346235021</v>
      </c>
      <c r="Q49" s="30">
        <f t="shared" si="40"/>
        <v>0</v>
      </c>
    </row>
    <row r="50" spans="2:17" ht="12.75">
      <c r="B50" s="18">
        <f t="shared" si="5"/>
        <v>1220</v>
      </c>
      <c r="C50" s="15">
        <v>23.72</v>
      </c>
      <c r="D50" s="15">
        <v>220.4</v>
      </c>
      <c r="E50" s="33">
        <f t="shared" si="28"/>
        <v>9.155344972234605</v>
      </c>
      <c r="F50" s="31">
        <f t="shared" si="29"/>
        <v>1193.4028795957367</v>
      </c>
      <c r="G50" s="34">
        <f t="shared" si="30"/>
        <v>4.022394615074277</v>
      </c>
      <c r="H50" s="31">
        <f t="shared" si="31"/>
        <v>137.60023258736274</v>
      </c>
      <c r="I50" s="31">
        <f t="shared" si="32"/>
        <v>0</v>
      </c>
      <c r="J50" s="31">
        <f t="shared" si="33"/>
        <v>137.60023258736268</v>
      </c>
      <c r="K50" s="27">
        <f t="shared" si="34"/>
        <v>26.59712040426325</v>
      </c>
      <c r="L50" s="16">
        <f t="shared" si="35"/>
        <v>0</v>
      </c>
      <c r="M50" s="31">
        <f t="shared" si="36"/>
        <v>52.48674094930486</v>
      </c>
      <c r="N50" s="12">
        <f t="shared" si="37"/>
        <v>-83.7983387525045</v>
      </c>
      <c r="O50" s="32">
        <f t="shared" si="38"/>
        <v>-109.14056271806926</v>
      </c>
      <c r="P50" s="30">
        <f t="shared" si="39"/>
        <v>-1193.4028795957367</v>
      </c>
      <c r="Q50" s="30">
        <f t="shared" si="40"/>
        <v>0</v>
      </c>
    </row>
    <row r="51" spans="2:17" ht="12.75">
      <c r="B51" s="18">
        <f t="shared" si="5"/>
        <v>1230</v>
      </c>
      <c r="C51" s="15">
        <v>23.72</v>
      </c>
      <c r="D51" s="15">
        <v>220.4</v>
      </c>
      <c r="E51" s="33">
        <f t="shared" si="28"/>
        <v>9.155344972234605</v>
      </c>
      <c r="F51" s="31">
        <f t="shared" si="29"/>
        <v>1202.5582245679714</v>
      </c>
      <c r="G51" s="34">
        <f t="shared" si="30"/>
        <v>4.022394615074277</v>
      </c>
      <c r="H51" s="31">
        <f t="shared" si="31"/>
        <v>141.62262720243703</v>
      </c>
      <c r="I51" s="31">
        <f t="shared" si="32"/>
        <v>0</v>
      </c>
      <c r="J51" s="31">
        <f t="shared" si="33"/>
        <v>141.62262720243695</v>
      </c>
      <c r="K51" s="27">
        <f t="shared" si="34"/>
        <v>27.441775432028635</v>
      </c>
      <c r="L51" s="16">
        <f t="shared" si="35"/>
        <v>0</v>
      </c>
      <c r="M51" s="31">
        <f t="shared" si="36"/>
        <v>52.48674094930485</v>
      </c>
      <c r="N51" s="12">
        <f t="shared" si="37"/>
        <v>-86.24797114201546</v>
      </c>
      <c r="O51" s="32">
        <f t="shared" si="38"/>
        <v>-112.33101089906788</v>
      </c>
      <c r="P51" s="30">
        <f t="shared" si="39"/>
        <v>-1202.5582245679714</v>
      </c>
      <c r="Q51" s="30">
        <f t="shared" si="40"/>
        <v>0</v>
      </c>
    </row>
    <row r="52" spans="2:17" ht="12.75">
      <c r="B52" s="18">
        <f t="shared" si="5"/>
        <v>1240</v>
      </c>
      <c r="C52" s="15">
        <v>23.72</v>
      </c>
      <c r="D52" s="15">
        <v>220.4</v>
      </c>
      <c r="E52" s="33">
        <f t="shared" si="28"/>
        <v>9.155344972234605</v>
      </c>
      <c r="F52" s="31">
        <f t="shared" si="29"/>
        <v>1211.713569540206</v>
      </c>
      <c r="G52" s="34">
        <f t="shared" si="30"/>
        <v>4.022394615074277</v>
      </c>
      <c r="H52" s="31">
        <f t="shared" si="31"/>
        <v>145.64502181751132</v>
      </c>
      <c r="I52" s="31">
        <f t="shared" si="32"/>
        <v>0</v>
      </c>
      <c r="J52" s="31">
        <f t="shared" si="33"/>
        <v>145.64502181751124</v>
      </c>
      <c r="K52" s="27">
        <f t="shared" si="34"/>
        <v>28.28643045979402</v>
      </c>
      <c r="L52" s="16">
        <f t="shared" si="35"/>
        <v>0</v>
      </c>
      <c r="M52" s="31">
        <f t="shared" si="36"/>
        <v>52.48674094930485</v>
      </c>
      <c r="N52" s="12">
        <f t="shared" si="37"/>
        <v>-88.69760353152641</v>
      </c>
      <c r="O52" s="32">
        <f t="shared" si="38"/>
        <v>-115.52145908006649</v>
      </c>
      <c r="P52" s="30">
        <f t="shared" si="39"/>
        <v>-1211.713569540206</v>
      </c>
      <c r="Q52" s="30">
        <f t="shared" si="40"/>
        <v>0</v>
      </c>
    </row>
    <row r="53" spans="2:17" ht="12.75">
      <c r="B53" s="18">
        <f t="shared" si="5"/>
        <v>1250</v>
      </c>
      <c r="C53" s="15">
        <v>23.72</v>
      </c>
      <c r="D53" s="15">
        <v>220.4</v>
      </c>
      <c r="E53" s="33">
        <f t="shared" si="28"/>
        <v>9.155344972234605</v>
      </c>
      <c r="F53" s="31">
        <f t="shared" si="29"/>
        <v>1220.8689145124406</v>
      </c>
      <c r="G53" s="34">
        <f t="shared" si="30"/>
        <v>4.022394615074277</v>
      </c>
      <c r="H53" s="31">
        <f t="shared" si="31"/>
        <v>149.6674164325856</v>
      </c>
      <c r="I53" s="31">
        <f t="shared" si="32"/>
        <v>0</v>
      </c>
      <c r="J53" s="31">
        <f t="shared" si="33"/>
        <v>149.6674164325855</v>
      </c>
      <c r="K53" s="27">
        <f t="shared" si="34"/>
        <v>29.131085487559403</v>
      </c>
      <c r="L53" s="16">
        <f t="shared" si="35"/>
        <v>0</v>
      </c>
      <c r="M53" s="31">
        <f t="shared" si="36"/>
        <v>52.48674094930485</v>
      </c>
      <c r="N53" s="12">
        <f t="shared" si="37"/>
        <v>-91.14723592103736</v>
      </c>
      <c r="O53" s="32">
        <f t="shared" si="38"/>
        <v>-118.71190726106511</v>
      </c>
      <c r="P53" s="30">
        <f t="shared" si="39"/>
        <v>-1220.8689145124406</v>
      </c>
      <c r="Q53" s="30">
        <f t="shared" si="40"/>
        <v>0</v>
      </c>
    </row>
    <row r="54" spans="2:17" ht="12.75">
      <c r="B54" s="18">
        <f t="shared" si="5"/>
        <v>1260</v>
      </c>
      <c r="C54" s="15">
        <v>23.72</v>
      </c>
      <c r="D54" s="15">
        <v>220.4</v>
      </c>
      <c r="E54" s="33">
        <f t="shared" si="28"/>
        <v>9.155344972234605</v>
      </c>
      <c r="F54" s="31">
        <f t="shared" si="29"/>
        <v>1230.0242594846752</v>
      </c>
      <c r="G54" s="34">
        <f t="shared" si="30"/>
        <v>4.022394615074277</v>
      </c>
      <c r="H54" s="31">
        <f t="shared" si="31"/>
        <v>153.6898110476599</v>
      </c>
      <c r="I54" s="31">
        <f t="shared" si="32"/>
        <v>0</v>
      </c>
      <c r="J54" s="31">
        <f t="shared" si="33"/>
        <v>153.6898110476598</v>
      </c>
      <c r="K54" s="27">
        <f t="shared" si="34"/>
        <v>29.975740515324787</v>
      </c>
      <c r="L54" s="16">
        <f t="shared" si="35"/>
        <v>0</v>
      </c>
      <c r="M54" s="31">
        <f t="shared" si="36"/>
        <v>52.48674094930485</v>
      </c>
      <c r="N54" s="12">
        <f t="shared" si="37"/>
        <v>-93.59686831054832</v>
      </c>
      <c r="O54" s="32">
        <f t="shared" si="38"/>
        <v>-121.90235544206372</v>
      </c>
      <c r="P54" s="30">
        <f t="shared" si="39"/>
        <v>-1230.0242594846752</v>
      </c>
      <c r="Q54" s="30">
        <f t="shared" si="40"/>
        <v>0</v>
      </c>
    </row>
    <row r="55" spans="2:17" ht="12.75">
      <c r="B55" s="18">
        <f t="shared" si="5"/>
        <v>1270</v>
      </c>
      <c r="C55" s="15">
        <v>23.72</v>
      </c>
      <c r="D55" s="15">
        <v>220.4</v>
      </c>
      <c r="E55" s="33">
        <f t="shared" si="28"/>
        <v>9.155344972234605</v>
      </c>
      <c r="F55" s="31">
        <f t="shared" si="29"/>
        <v>1239.1796044569098</v>
      </c>
      <c r="G55" s="34">
        <f t="shared" si="30"/>
        <v>4.022394615074277</v>
      </c>
      <c r="H55" s="31">
        <f t="shared" si="31"/>
        <v>157.7122056627342</v>
      </c>
      <c r="I55" s="31">
        <f t="shared" si="32"/>
        <v>0</v>
      </c>
      <c r="J55" s="31">
        <f t="shared" si="33"/>
        <v>157.71220566273405</v>
      </c>
      <c r="K55" s="27">
        <f t="shared" si="34"/>
        <v>30.82039554309017</v>
      </c>
      <c r="L55" s="16">
        <f t="shared" si="35"/>
        <v>0</v>
      </c>
      <c r="M55" s="31">
        <f t="shared" si="36"/>
        <v>52.48674094930485</v>
      </c>
      <c r="N55" s="12">
        <f t="shared" si="37"/>
        <v>-96.04650070005927</v>
      </c>
      <c r="O55" s="32">
        <f t="shared" si="38"/>
        <v>-125.09280362306234</v>
      </c>
      <c r="P55" s="30">
        <f t="shared" si="39"/>
        <v>-1239.1796044569098</v>
      </c>
      <c r="Q55" s="30">
        <f t="shared" si="40"/>
        <v>0</v>
      </c>
    </row>
    <row r="56" spans="2:17" ht="12.75">
      <c r="B56" s="18">
        <f t="shared" si="5"/>
        <v>1280</v>
      </c>
      <c r="C56" s="15">
        <v>23.72</v>
      </c>
      <c r="D56" s="15">
        <v>220.4</v>
      </c>
      <c r="E56" s="33">
        <f t="shared" si="28"/>
        <v>9.155344972234605</v>
      </c>
      <c r="F56" s="31">
        <f t="shared" si="29"/>
        <v>1248.3349494291444</v>
      </c>
      <c r="G56" s="34">
        <f t="shared" si="30"/>
        <v>4.022394615074277</v>
      </c>
      <c r="H56" s="31">
        <f t="shared" si="31"/>
        <v>161.73460027780848</v>
      </c>
      <c r="I56" s="31">
        <f t="shared" si="32"/>
        <v>0</v>
      </c>
      <c r="J56" s="31">
        <f t="shared" si="33"/>
        <v>161.73460027780834</v>
      </c>
      <c r="K56" s="27">
        <f t="shared" si="34"/>
        <v>31.665050570855556</v>
      </c>
      <c r="L56" s="16">
        <f t="shared" si="35"/>
        <v>0</v>
      </c>
      <c r="M56" s="31">
        <f t="shared" si="36"/>
        <v>52.48674094930485</v>
      </c>
      <c r="N56" s="12">
        <f t="shared" si="37"/>
        <v>-98.49613308957022</v>
      </c>
      <c r="O56" s="32">
        <f t="shared" si="38"/>
        <v>-128.28325180406097</v>
      </c>
      <c r="P56" s="30">
        <f t="shared" si="39"/>
        <v>-1248.3349494291444</v>
      </c>
      <c r="Q56" s="30">
        <f t="shared" si="40"/>
        <v>0</v>
      </c>
    </row>
    <row r="57" spans="2:17" ht="12.75">
      <c r="B57" s="18">
        <f t="shared" si="5"/>
        <v>1290</v>
      </c>
      <c r="C57" s="15">
        <v>23.72</v>
      </c>
      <c r="D57" s="15">
        <v>220.4</v>
      </c>
      <c r="E57" s="33">
        <f t="shared" si="28"/>
        <v>9.155344972234605</v>
      </c>
      <c r="F57" s="31">
        <f t="shared" si="29"/>
        <v>1257.490294401379</v>
      </c>
      <c r="G57" s="34">
        <f t="shared" si="30"/>
        <v>4.022394615074277</v>
      </c>
      <c r="H57" s="31">
        <f t="shared" si="31"/>
        <v>165.75699489288277</v>
      </c>
      <c r="I57" s="31">
        <f t="shared" si="32"/>
        <v>0</v>
      </c>
      <c r="J57" s="31">
        <f t="shared" si="33"/>
        <v>165.75699489288263</v>
      </c>
      <c r="K57" s="27">
        <f t="shared" si="34"/>
        <v>32.50970559862094</v>
      </c>
      <c r="L57" s="16">
        <f t="shared" si="35"/>
        <v>0</v>
      </c>
      <c r="M57" s="31">
        <f t="shared" si="36"/>
        <v>52.48674094930486</v>
      </c>
      <c r="N57" s="12">
        <f t="shared" si="37"/>
        <v>-100.94576547908117</v>
      </c>
      <c r="O57" s="32">
        <f t="shared" si="38"/>
        <v>-131.4736999850596</v>
      </c>
      <c r="P57" s="30">
        <f t="shared" si="39"/>
        <v>-1257.490294401379</v>
      </c>
      <c r="Q57" s="30">
        <f t="shared" si="40"/>
        <v>0</v>
      </c>
    </row>
    <row r="58" spans="2:17" ht="12.75">
      <c r="B58" s="18">
        <f t="shared" si="5"/>
        <v>1300</v>
      </c>
      <c r="C58" s="15">
        <v>23.72</v>
      </c>
      <c r="D58" s="15">
        <v>220.4</v>
      </c>
      <c r="E58" s="33">
        <f t="shared" si="28"/>
        <v>9.155344972234605</v>
      </c>
      <c r="F58" s="31">
        <f t="shared" si="29"/>
        <v>1266.6456393736137</v>
      </c>
      <c r="G58" s="34">
        <f t="shared" si="30"/>
        <v>4.022394615074277</v>
      </c>
      <c r="H58" s="31">
        <f t="shared" si="31"/>
        <v>169.77938950795706</v>
      </c>
      <c r="I58" s="31">
        <f t="shared" si="32"/>
        <v>0</v>
      </c>
      <c r="J58" s="31">
        <f t="shared" si="33"/>
        <v>169.77938950795692</v>
      </c>
      <c r="K58" s="27">
        <f t="shared" si="34"/>
        <v>33.354360626386324</v>
      </c>
      <c r="L58" s="16">
        <f t="shared" si="35"/>
        <v>0</v>
      </c>
      <c r="M58" s="31">
        <f t="shared" si="36"/>
        <v>52.48674094930486</v>
      </c>
      <c r="N58" s="12">
        <f t="shared" si="37"/>
        <v>-103.39539786859213</v>
      </c>
      <c r="O58" s="32">
        <f t="shared" si="38"/>
        <v>-134.66414816605823</v>
      </c>
      <c r="P58" s="30">
        <f t="shared" si="39"/>
        <v>-1266.6456393736137</v>
      </c>
      <c r="Q58" s="30">
        <f t="shared" si="40"/>
        <v>0</v>
      </c>
    </row>
    <row r="59" spans="2:17" ht="12.75">
      <c r="B59" s="18">
        <f t="shared" si="5"/>
        <v>1310</v>
      </c>
      <c r="C59" s="15">
        <v>23.72</v>
      </c>
      <c r="D59" s="15">
        <v>220.4</v>
      </c>
      <c r="E59" s="33">
        <f t="shared" si="28"/>
        <v>9.155344972234605</v>
      </c>
      <c r="F59" s="31">
        <f t="shared" si="29"/>
        <v>1275.8009843458483</v>
      </c>
      <c r="G59" s="34">
        <f t="shared" si="30"/>
        <v>4.022394615074277</v>
      </c>
      <c r="H59" s="31">
        <f t="shared" si="31"/>
        <v>173.80178412303135</v>
      </c>
      <c r="I59" s="31">
        <f t="shared" si="32"/>
        <v>0</v>
      </c>
      <c r="J59" s="31">
        <f t="shared" si="33"/>
        <v>173.80178412303118</v>
      </c>
      <c r="K59" s="27">
        <f t="shared" si="34"/>
        <v>34.19901565415171</v>
      </c>
      <c r="L59" s="16">
        <f t="shared" si="35"/>
        <v>0</v>
      </c>
      <c r="M59" s="31">
        <f t="shared" si="36"/>
        <v>52.48674094930486</v>
      </c>
      <c r="N59" s="12">
        <f t="shared" si="37"/>
        <v>-105.84503025810308</v>
      </c>
      <c r="O59" s="32">
        <f t="shared" si="38"/>
        <v>-137.85459634705686</v>
      </c>
      <c r="P59" s="30">
        <f t="shared" si="39"/>
        <v>-1275.8009843458483</v>
      </c>
      <c r="Q59" s="30">
        <f t="shared" si="40"/>
        <v>0</v>
      </c>
    </row>
    <row r="60" spans="2:17" ht="12.75">
      <c r="B60" s="18">
        <f t="shared" si="5"/>
        <v>1320</v>
      </c>
      <c r="C60" s="15">
        <v>23.72</v>
      </c>
      <c r="D60" s="15">
        <v>220.4</v>
      </c>
      <c r="E60" s="33">
        <f t="shared" si="28"/>
        <v>9.155344972234605</v>
      </c>
      <c r="F60" s="31">
        <f t="shared" si="29"/>
        <v>1284.956329318083</v>
      </c>
      <c r="G60" s="34">
        <f t="shared" si="30"/>
        <v>4.022394615074277</v>
      </c>
      <c r="H60" s="31">
        <f t="shared" si="31"/>
        <v>177.82417873810564</v>
      </c>
      <c r="I60" s="31">
        <f t="shared" si="32"/>
        <v>0</v>
      </c>
      <c r="J60" s="31">
        <f t="shared" si="33"/>
        <v>177.82417873810547</v>
      </c>
      <c r="K60" s="27">
        <f t="shared" si="34"/>
        <v>35.04367068191709</v>
      </c>
      <c r="L60" s="16">
        <f t="shared" si="35"/>
        <v>0</v>
      </c>
      <c r="M60" s="31">
        <f t="shared" si="36"/>
        <v>52.48674094930486</v>
      </c>
      <c r="N60" s="12">
        <f t="shared" si="37"/>
        <v>-108.29466264761403</v>
      </c>
      <c r="O60" s="32">
        <f t="shared" si="38"/>
        <v>-141.04504452805548</v>
      </c>
      <c r="P60" s="30">
        <f t="shared" si="39"/>
        <v>-1284.956329318083</v>
      </c>
      <c r="Q60" s="30">
        <f t="shared" si="40"/>
        <v>0</v>
      </c>
    </row>
    <row r="61" spans="2:17" ht="12.75">
      <c r="B61" s="18">
        <f t="shared" si="5"/>
        <v>1330</v>
      </c>
      <c r="C61" s="15">
        <v>23.72</v>
      </c>
      <c r="D61" s="15">
        <v>220.4</v>
      </c>
      <c r="E61" s="33">
        <f t="shared" si="28"/>
        <v>9.155344972234605</v>
      </c>
      <c r="F61" s="31">
        <f t="shared" si="29"/>
        <v>1294.1116742903175</v>
      </c>
      <c r="G61" s="34">
        <f t="shared" si="30"/>
        <v>4.022394615074277</v>
      </c>
      <c r="H61" s="31">
        <f t="shared" si="31"/>
        <v>181.84657335317993</v>
      </c>
      <c r="I61" s="31">
        <f t="shared" si="32"/>
        <v>0</v>
      </c>
      <c r="J61" s="31">
        <f t="shared" si="33"/>
        <v>181.84657335317974</v>
      </c>
      <c r="K61" s="27">
        <f t="shared" si="34"/>
        <v>35.888325709682476</v>
      </c>
      <c r="L61" s="16">
        <f t="shared" si="35"/>
        <v>0</v>
      </c>
      <c r="M61" s="31">
        <f t="shared" si="36"/>
        <v>52.48674094930487</v>
      </c>
      <c r="N61" s="12">
        <f t="shared" si="37"/>
        <v>-110.74429503712499</v>
      </c>
      <c r="O61" s="32">
        <f t="shared" si="38"/>
        <v>-144.2354927090541</v>
      </c>
      <c r="P61" s="30">
        <f t="shared" si="39"/>
        <v>-1294.1116742903175</v>
      </c>
      <c r="Q61" s="30">
        <f t="shared" si="40"/>
        <v>0</v>
      </c>
    </row>
    <row r="62" spans="2:17" ht="12.75">
      <c r="B62" s="18">
        <f t="shared" si="5"/>
        <v>1340</v>
      </c>
      <c r="C62" s="15">
        <v>23.72</v>
      </c>
      <c r="D62" s="15">
        <v>220.4</v>
      </c>
      <c r="E62" s="33">
        <f t="shared" si="28"/>
        <v>9.155344972234605</v>
      </c>
      <c r="F62" s="31">
        <f t="shared" si="29"/>
        <v>1303.2670192625521</v>
      </c>
      <c r="G62" s="34">
        <f t="shared" si="30"/>
        <v>4.022394615074277</v>
      </c>
      <c r="H62" s="31">
        <f t="shared" si="31"/>
        <v>185.86896796825422</v>
      </c>
      <c r="I62" s="31">
        <f t="shared" si="32"/>
        <v>0</v>
      </c>
      <c r="J62" s="31">
        <f t="shared" si="33"/>
        <v>185.86896796825405</v>
      </c>
      <c r="K62" s="27">
        <f t="shared" si="34"/>
        <v>36.73298073744786</v>
      </c>
      <c r="L62" s="16">
        <f t="shared" si="35"/>
        <v>0</v>
      </c>
      <c r="M62" s="31">
        <f t="shared" si="36"/>
        <v>52.48674094930487</v>
      </c>
      <c r="N62" s="12">
        <f t="shared" si="37"/>
        <v>-113.19392742663594</v>
      </c>
      <c r="O62" s="32">
        <f t="shared" si="38"/>
        <v>-147.42594089005274</v>
      </c>
      <c r="P62" s="30">
        <f t="shared" si="39"/>
        <v>-1303.2670192625521</v>
      </c>
      <c r="Q62" s="30">
        <f t="shared" si="40"/>
        <v>0</v>
      </c>
    </row>
    <row r="63" spans="2:17" ht="12.75">
      <c r="B63" s="18">
        <f t="shared" si="5"/>
        <v>1350</v>
      </c>
      <c r="C63" s="15">
        <v>23.72</v>
      </c>
      <c r="D63" s="15">
        <v>220.4</v>
      </c>
      <c r="E63" s="33">
        <f t="shared" si="28"/>
        <v>9.155344972234605</v>
      </c>
      <c r="F63" s="31">
        <f t="shared" si="29"/>
        <v>1312.4223642347868</v>
      </c>
      <c r="G63" s="34">
        <f t="shared" si="30"/>
        <v>4.022394615074277</v>
      </c>
      <c r="H63" s="31">
        <f t="shared" si="31"/>
        <v>189.89136258332852</v>
      </c>
      <c r="I63" s="31">
        <f t="shared" si="32"/>
        <v>0</v>
      </c>
      <c r="J63" s="31">
        <f t="shared" si="33"/>
        <v>189.89136258332834</v>
      </c>
      <c r="K63" s="27">
        <f t="shared" si="34"/>
        <v>37.577635765213245</v>
      </c>
      <c r="L63" s="16">
        <f t="shared" si="35"/>
        <v>0</v>
      </c>
      <c r="M63" s="31">
        <f t="shared" si="36"/>
        <v>52.486740949304874</v>
      </c>
      <c r="N63" s="12">
        <f t="shared" si="37"/>
        <v>-115.64355981614689</v>
      </c>
      <c r="O63" s="32">
        <f t="shared" si="38"/>
        <v>-150.61638907105137</v>
      </c>
      <c r="P63" s="30">
        <f t="shared" si="39"/>
        <v>-1312.4223642347868</v>
      </c>
      <c r="Q63" s="30">
        <f t="shared" si="40"/>
        <v>0</v>
      </c>
    </row>
    <row r="64" spans="2:17" ht="12.75">
      <c r="B64" s="18">
        <f t="shared" si="5"/>
        <v>1360</v>
      </c>
      <c r="C64" s="15">
        <v>23.72</v>
      </c>
      <c r="D64" s="15">
        <v>220.4</v>
      </c>
      <c r="E64" s="33">
        <f t="shared" si="28"/>
        <v>9.155344972234605</v>
      </c>
      <c r="F64" s="31">
        <f t="shared" si="29"/>
        <v>1321.5777092070214</v>
      </c>
      <c r="G64" s="34">
        <f t="shared" si="30"/>
        <v>4.022394615074277</v>
      </c>
      <c r="H64" s="31">
        <f t="shared" si="31"/>
        <v>193.9137571984028</v>
      </c>
      <c r="I64" s="31">
        <f t="shared" si="32"/>
        <v>0</v>
      </c>
      <c r="J64" s="31">
        <f t="shared" si="33"/>
        <v>193.9137571984026</v>
      </c>
      <c r="K64" s="27">
        <f t="shared" si="34"/>
        <v>38.42229079297863</v>
      </c>
      <c r="L64" s="16">
        <f t="shared" si="35"/>
        <v>0</v>
      </c>
      <c r="M64" s="31">
        <f t="shared" si="36"/>
        <v>52.486740949304874</v>
      </c>
      <c r="N64" s="12">
        <f t="shared" si="37"/>
        <v>-118.09319220565784</v>
      </c>
      <c r="O64" s="32">
        <f t="shared" si="38"/>
        <v>-153.80683725205</v>
      </c>
      <c r="P64" s="30">
        <f t="shared" si="39"/>
        <v>-1321.5777092070214</v>
      </c>
      <c r="Q64" s="30">
        <f t="shared" si="40"/>
        <v>0</v>
      </c>
    </row>
    <row r="65" spans="2:17" ht="12.75">
      <c r="B65" s="18">
        <f t="shared" si="5"/>
        <v>1370</v>
      </c>
      <c r="C65" s="15">
        <v>23.72</v>
      </c>
      <c r="D65" s="15">
        <v>220.4</v>
      </c>
      <c r="E65" s="33">
        <f t="shared" si="28"/>
        <v>9.155344972234605</v>
      </c>
      <c r="F65" s="31">
        <f t="shared" si="29"/>
        <v>1330.733054179256</v>
      </c>
      <c r="G65" s="34">
        <f t="shared" si="30"/>
        <v>4.022394615074277</v>
      </c>
      <c r="H65" s="31">
        <f t="shared" si="31"/>
        <v>197.9361518134771</v>
      </c>
      <c r="I65" s="31">
        <f t="shared" si="32"/>
        <v>0</v>
      </c>
      <c r="J65" s="31">
        <f t="shared" si="33"/>
        <v>197.9361518134769</v>
      </c>
      <c r="K65" s="27">
        <f t="shared" si="34"/>
        <v>39.26694582074401</v>
      </c>
      <c r="L65" s="16">
        <f t="shared" si="35"/>
        <v>0</v>
      </c>
      <c r="M65" s="31">
        <f t="shared" si="36"/>
        <v>52.486740949304874</v>
      </c>
      <c r="N65" s="12">
        <f t="shared" si="37"/>
        <v>-120.5428245951688</v>
      </c>
      <c r="O65" s="32">
        <f t="shared" si="38"/>
        <v>-156.99728543304863</v>
      </c>
      <c r="P65" s="30">
        <f t="shared" si="39"/>
        <v>-1330.733054179256</v>
      </c>
      <c r="Q65" s="30">
        <f t="shared" si="40"/>
        <v>0</v>
      </c>
    </row>
    <row r="66" spans="2:17" ht="12.75">
      <c r="B66" s="18">
        <f t="shared" si="5"/>
        <v>1380</v>
      </c>
      <c r="C66" s="15">
        <v>23.72</v>
      </c>
      <c r="D66" s="15">
        <v>220.4</v>
      </c>
      <c r="E66" s="33">
        <f t="shared" si="28"/>
        <v>9.155344972234605</v>
      </c>
      <c r="F66" s="31">
        <f t="shared" si="29"/>
        <v>1339.8883991514906</v>
      </c>
      <c r="G66" s="34">
        <f t="shared" si="30"/>
        <v>4.022394615074277</v>
      </c>
      <c r="H66" s="31">
        <f t="shared" si="31"/>
        <v>201.9585464285514</v>
      </c>
      <c r="I66" s="31">
        <f t="shared" si="32"/>
        <v>0</v>
      </c>
      <c r="J66" s="31">
        <f t="shared" si="33"/>
        <v>201.9585464285512</v>
      </c>
      <c r="K66" s="27">
        <f t="shared" si="34"/>
        <v>40.1116008485094</v>
      </c>
      <c r="L66" s="16">
        <f t="shared" si="35"/>
        <v>0</v>
      </c>
      <c r="M66" s="31">
        <f t="shared" si="36"/>
        <v>52.486740949304874</v>
      </c>
      <c r="N66" s="12">
        <f t="shared" si="37"/>
        <v>-122.99245698467975</v>
      </c>
      <c r="O66" s="32">
        <f t="shared" si="38"/>
        <v>-160.18773361404726</v>
      </c>
      <c r="P66" s="30">
        <f t="shared" si="39"/>
        <v>-1339.8883991514906</v>
      </c>
      <c r="Q66" s="30">
        <f t="shared" si="40"/>
        <v>0</v>
      </c>
    </row>
    <row r="67" spans="2:17" ht="12.75">
      <c r="B67" s="18">
        <f t="shared" si="5"/>
        <v>1390</v>
      </c>
      <c r="C67" s="15">
        <v>23.72</v>
      </c>
      <c r="D67" s="15">
        <v>220.4</v>
      </c>
      <c r="E67" s="33">
        <f t="shared" si="28"/>
        <v>9.155344972234605</v>
      </c>
      <c r="F67" s="31">
        <f t="shared" si="29"/>
        <v>1349.0437441237252</v>
      </c>
      <c r="G67" s="34">
        <f t="shared" si="30"/>
        <v>4.022394615074277</v>
      </c>
      <c r="H67" s="31">
        <f t="shared" si="31"/>
        <v>205.98094104362568</v>
      </c>
      <c r="I67" s="31">
        <f t="shared" si="32"/>
        <v>0</v>
      </c>
      <c r="J67" s="31">
        <f t="shared" si="33"/>
        <v>205.98094104362548</v>
      </c>
      <c r="K67" s="27">
        <f t="shared" si="34"/>
        <v>40.95625587627478</v>
      </c>
      <c r="L67" s="16">
        <f t="shared" si="35"/>
        <v>0</v>
      </c>
      <c r="M67" s="31">
        <f t="shared" si="36"/>
        <v>52.486740949304874</v>
      </c>
      <c r="N67" s="12">
        <f t="shared" si="37"/>
        <v>-125.4420893741907</v>
      </c>
      <c r="O67" s="32">
        <f t="shared" si="38"/>
        <v>-163.3781817950459</v>
      </c>
      <c r="P67" s="30">
        <f t="shared" si="39"/>
        <v>-1349.0437441237252</v>
      </c>
      <c r="Q67" s="30">
        <f t="shared" si="40"/>
        <v>0</v>
      </c>
    </row>
    <row r="68" spans="2:17" ht="12.75">
      <c r="B68" s="18">
        <f t="shared" si="5"/>
        <v>1400</v>
      </c>
      <c r="C68" s="15">
        <v>23.72</v>
      </c>
      <c r="D68" s="15">
        <v>220.4</v>
      </c>
      <c r="E68" s="33">
        <f t="shared" si="28"/>
        <v>9.155344972234605</v>
      </c>
      <c r="F68" s="31">
        <f t="shared" si="29"/>
        <v>1358.1990890959598</v>
      </c>
      <c r="G68" s="34">
        <f t="shared" si="30"/>
        <v>4.022394615074277</v>
      </c>
      <c r="H68" s="31">
        <f t="shared" si="31"/>
        <v>210.00333565869997</v>
      </c>
      <c r="I68" s="31">
        <f t="shared" si="32"/>
        <v>0</v>
      </c>
      <c r="J68" s="31">
        <f t="shared" si="33"/>
        <v>210.00333565869977</v>
      </c>
      <c r="K68" s="27">
        <f t="shared" si="34"/>
        <v>41.800910904040165</v>
      </c>
      <c r="L68" s="16">
        <f t="shared" si="35"/>
        <v>0</v>
      </c>
      <c r="M68" s="31">
        <f t="shared" si="36"/>
        <v>52.486740949304874</v>
      </c>
      <c r="N68" s="12">
        <f t="shared" si="37"/>
        <v>-127.89172176370165</v>
      </c>
      <c r="O68" s="32">
        <f t="shared" si="38"/>
        <v>-166.56862997604452</v>
      </c>
      <c r="P68" s="30">
        <f t="shared" si="39"/>
        <v>-1358.1990890959598</v>
      </c>
      <c r="Q68" s="30">
        <f t="shared" si="40"/>
        <v>0</v>
      </c>
    </row>
    <row r="69" spans="2:17" ht="12.75">
      <c r="B69" s="18">
        <f t="shared" si="5"/>
        <v>1410</v>
      </c>
      <c r="C69" s="15">
        <v>23.72</v>
      </c>
      <c r="D69" s="15">
        <v>220.4</v>
      </c>
      <c r="E69" s="33">
        <f t="shared" si="28"/>
        <v>9.155344972234605</v>
      </c>
      <c r="F69" s="31">
        <f t="shared" si="29"/>
        <v>1367.3544340681945</v>
      </c>
      <c r="G69" s="34">
        <f t="shared" si="30"/>
        <v>4.022394615074277</v>
      </c>
      <c r="H69" s="31">
        <f t="shared" si="31"/>
        <v>214.02573027377426</v>
      </c>
      <c r="I69" s="31">
        <f t="shared" si="32"/>
        <v>0</v>
      </c>
      <c r="J69" s="31">
        <f t="shared" si="33"/>
        <v>214.02573027377406</v>
      </c>
      <c r="K69" s="27">
        <f t="shared" si="34"/>
        <v>42.64556593180555</v>
      </c>
      <c r="L69" s="16">
        <f t="shared" si="35"/>
        <v>0</v>
      </c>
      <c r="M69" s="31">
        <f t="shared" si="36"/>
        <v>52.486740949304874</v>
      </c>
      <c r="N69" s="12">
        <f t="shared" si="37"/>
        <v>-130.34135415321262</v>
      </c>
      <c r="O69" s="32">
        <f t="shared" si="38"/>
        <v>-169.75907815704315</v>
      </c>
      <c r="P69" s="30">
        <f t="shared" si="39"/>
        <v>-1367.3544340681945</v>
      </c>
      <c r="Q69" s="30">
        <f t="shared" si="40"/>
        <v>0</v>
      </c>
    </row>
    <row r="70" spans="2:17" ht="12.75">
      <c r="B70" s="18">
        <f t="shared" si="5"/>
        <v>1420</v>
      </c>
      <c r="C70" s="15">
        <v>23.72</v>
      </c>
      <c r="D70" s="15">
        <v>220.4</v>
      </c>
      <c r="E70" s="33">
        <f t="shared" si="28"/>
        <v>9.155344972234605</v>
      </c>
      <c r="F70" s="31">
        <f t="shared" si="29"/>
        <v>1376.509779040429</v>
      </c>
      <c r="G70" s="34">
        <f t="shared" si="30"/>
        <v>4.022394615074277</v>
      </c>
      <c r="H70" s="31">
        <f t="shared" si="31"/>
        <v>218.04812488884855</v>
      </c>
      <c r="I70" s="31">
        <f t="shared" si="32"/>
        <v>0</v>
      </c>
      <c r="J70" s="31">
        <f t="shared" si="33"/>
        <v>218.04812488884835</v>
      </c>
      <c r="K70" s="27">
        <f t="shared" si="34"/>
        <v>43.490220959570934</v>
      </c>
      <c r="L70" s="16">
        <f t="shared" si="35"/>
        <v>0</v>
      </c>
      <c r="M70" s="31">
        <f t="shared" si="36"/>
        <v>52.486740949304874</v>
      </c>
      <c r="N70" s="12">
        <f t="shared" si="37"/>
        <v>-132.79098654272357</v>
      </c>
      <c r="O70" s="32">
        <f t="shared" si="38"/>
        <v>-172.94952633804178</v>
      </c>
      <c r="P70" s="30">
        <f t="shared" si="39"/>
        <v>-1376.509779040429</v>
      </c>
      <c r="Q70" s="30">
        <f t="shared" si="40"/>
        <v>0</v>
      </c>
    </row>
    <row r="71" spans="2:17" ht="12.75">
      <c r="B71" s="18">
        <f t="shared" si="5"/>
        <v>1430</v>
      </c>
      <c r="C71" s="15">
        <v>23.72</v>
      </c>
      <c r="D71" s="15">
        <v>220.4</v>
      </c>
      <c r="E71" s="33">
        <f t="shared" si="28"/>
        <v>9.155344972234605</v>
      </c>
      <c r="F71" s="31">
        <f t="shared" si="29"/>
        <v>1385.6651240126637</v>
      </c>
      <c r="G71" s="34">
        <f t="shared" si="30"/>
        <v>4.022394615074277</v>
      </c>
      <c r="H71" s="31">
        <f t="shared" si="31"/>
        <v>222.07051950392284</v>
      </c>
      <c r="I71" s="31">
        <f t="shared" si="32"/>
        <v>0</v>
      </c>
      <c r="J71" s="31">
        <f t="shared" si="33"/>
        <v>222.0705195039226</v>
      </c>
      <c r="K71" s="27">
        <f t="shared" si="34"/>
        <v>44.33487598733632</v>
      </c>
      <c r="L71" s="16">
        <f t="shared" si="35"/>
        <v>0</v>
      </c>
      <c r="M71" s="31">
        <f t="shared" si="36"/>
        <v>52.48674094930488</v>
      </c>
      <c r="N71" s="12">
        <f t="shared" si="37"/>
        <v>-135.24061893223453</v>
      </c>
      <c r="O71" s="32">
        <f t="shared" si="38"/>
        <v>-176.1399745190404</v>
      </c>
      <c r="P71" s="30">
        <f t="shared" si="39"/>
        <v>-1385.6651240126637</v>
      </c>
      <c r="Q71" s="30">
        <f t="shared" si="40"/>
        <v>0</v>
      </c>
    </row>
    <row r="72" spans="2:17" ht="12.75">
      <c r="B72" s="18">
        <f aca="true" t="shared" si="41" ref="B72:B92">B71+10</f>
        <v>1440</v>
      </c>
      <c r="C72" s="15">
        <v>23.72</v>
      </c>
      <c r="D72" s="15">
        <v>220.4</v>
      </c>
      <c r="E72" s="33">
        <f t="shared" si="28"/>
        <v>9.155344972234605</v>
      </c>
      <c r="F72" s="31">
        <f t="shared" si="29"/>
        <v>1394.8204689848983</v>
      </c>
      <c r="G72" s="34">
        <f t="shared" si="30"/>
        <v>4.022394615074277</v>
      </c>
      <c r="H72" s="31">
        <f t="shared" si="31"/>
        <v>226.09291411899713</v>
      </c>
      <c r="I72" s="31">
        <f t="shared" si="32"/>
        <v>0</v>
      </c>
      <c r="J72" s="31">
        <f t="shared" si="33"/>
        <v>226.0929141189969</v>
      </c>
      <c r="K72" s="27">
        <f t="shared" si="34"/>
        <v>45.1795310151017</v>
      </c>
      <c r="L72" s="16">
        <f t="shared" si="35"/>
        <v>0</v>
      </c>
      <c r="M72" s="31">
        <f t="shared" si="36"/>
        <v>52.48674094930488</v>
      </c>
      <c r="N72" s="12">
        <f t="shared" si="37"/>
        <v>-137.69025132174548</v>
      </c>
      <c r="O72" s="32">
        <f t="shared" si="38"/>
        <v>-179.33042270003904</v>
      </c>
      <c r="P72" s="30">
        <f t="shared" si="39"/>
        <v>-1394.8204689848983</v>
      </c>
      <c r="Q72" s="30">
        <f t="shared" si="40"/>
        <v>0</v>
      </c>
    </row>
    <row r="73" spans="2:17" ht="12.75">
      <c r="B73" s="18">
        <f t="shared" si="41"/>
        <v>1450</v>
      </c>
      <c r="C73" s="15">
        <v>23.72</v>
      </c>
      <c r="D73" s="15">
        <v>220.4</v>
      </c>
      <c r="E73" s="33">
        <f t="shared" si="28"/>
        <v>9.155344972234605</v>
      </c>
      <c r="F73" s="31">
        <f t="shared" si="29"/>
        <v>1403.975813957133</v>
      </c>
      <c r="G73" s="34">
        <f t="shared" si="30"/>
        <v>4.022394615074277</v>
      </c>
      <c r="H73" s="31">
        <f t="shared" si="31"/>
        <v>230.11530873407142</v>
      </c>
      <c r="I73" s="31">
        <f t="shared" si="32"/>
        <v>0</v>
      </c>
      <c r="J73" s="31">
        <f t="shared" si="33"/>
        <v>230.1153087340712</v>
      </c>
      <c r="K73" s="27">
        <f t="shared" si="34"/>
        <v>46.024186042867086</v>
      </c>
      <c r="L73" s="16">
        <f t="shared" si="35"/>
        <v>0</v>
      </c>
      <c r="M73" s="31">
        <f t="shared" si="36"/>
        <v>52.48674094930488</v>
      </c>
      <c r="N73" s="12">
        <f t="shared" si="37"/>
        <v>-140.13988371125643</v>
      </c>
      <c r="O73" s="32">
        <f t="shared" si="38"/>
        <v>-182.52087088103767</v>
      </c>
      <c r="P73" s="30">
        <f t="shared" si="39"/>
        <v>-1403.975813957133</v>
      </c>
      <c r="Q73" s="30">
        <f t="shared" si="40"/>
        <v>0</v>
      </c>
    </row>
    <row r="74" spans="2:17" ht="12.75">
      <c r="B74" s="18">
        <f t="shared" si="41"/>
        <v>1460</v>
      </c>
      <c r="C74" s="15">
        <v>23.72</v>
      </c>
      <c r="D74" s="15">
        <v>220.4</v>
      </c>
      <c r="E74" s="33">
        <f t="shared" si="28"/>
        <v>9.155344972234605</v>
      </c>
      <c r="F74" s="31">
        <f t="shared" si="29"/>
        <v>1413.1311589293675</v>
      </c>
      <c r="G74" s="34">
        <f t="shared" si="30"/>
        <v>4.022394615074277</v>
      </c>
      <c r="H74" s="31">
        <f t="shared" si="31"/>
        <v>234.1377033491457</v>
      </c>
      <c r="I74" s="31">
        <f t="shared" si="32"/>
        <v>0</v>
      </c>
      <c r="J74" s="31">
        <f t="shared" si="33"/>
        <v>234.13770334914548</v>
      </c>
      <c r="K74" s="27">
        <f t="shared" si="34"/>
        <v>46.86884107063247</v>
      </c>
      <c r="L74" s="16">
        <f t="shared" si="35"/>
        <v>0</v>
      </c>
      <c r="M74" s="31">
        <f t="shared" si="36"/>
        <v>52.48674094930488</v>
      </c>
      <c r="N74" s="12">
        <f t="shared" si="37"/>
        <v>-142.58951610076738</v>
      </c>
      <c r="O74" s="32">
        <f t="shared" si="38"/>
        <v>-185.7113190620363</v>
      </c>
      <c r="P74" s="30">
        <f t="shared" si="39"/>
        <v>-1413.1311589293675</v>
      </c>
      <c r="Q74" s="30">
        <f t="shared" si="40"/>
        <v>0</v>
      </c>
    </row>
    <row r="75" spans="2:17" ht="12.75">
      <c r="B75" s="18">
        <f t="shared" si="41"/>
        <v>1470</v>
      </c>
      <c r="C75" s="15">
        <v>23.72</v>
      </c>
      <c r="D75" s="15">
        <v>220.4</v>
      </c>
      <c r="E75" s="33">
        <f t="shared" si="28"/>
        <v>9.155344972234605</v>
      </c>
      <c r="F75" s="31">
        <f t="shared" si="29"/>
        <v>1422.2865039016021</v>
      </c>
      <c r="G75" s="34">
        <f t="shared" si="30"/>
        <v>4.022394615074277</v>
      </c>
      <c r="H75" s="31">
        <f t="shared" si="31"/>
        <v>238.16009796422</v>
      </c>
      <c r="I75" s="31">
        <f t="shared" si="32"/>
        <v>0</v>
      </c>
      <c r="J75" s="31">
        <f t="shared" si="33"/>
        <v>238.16009796421974</v>
      </c>
      <c r="K75" s="27">
        <f t="shared" si="34"/>
        <v>47.713496098397854</v>
      </c>
      <c r="L75" s="16">
        <f t="shared" si="35"/>
        <v>0</v>
      </c>
      <c r="M75" s="31">
        <f t="shared" si="36"/>
        <v>52.48674094930488</v>
      </c>
      <c r="N75" s="12">
        <f t="shared" si="37"/>
        <v>-145.03914849027834</v>
      </c>
      <c r="O75" s="32">
        <f t="shared" si="38"/>
        <v>-188.90176724303493</v>
      </c>
      <c r="P75" s="30">
        <f t="shared" si="39"/>
        <v>-1422.2865039016021</v>
      </c>
      <c r="Q75" s="30">
        <f t="shared" si="40"/>
        <v>0</v>
      </c>
    </row>
    <row r="76" spans="2:17" ht="12.75">
      <c r="B76" s="18">
        <f t="shared" si="41"/>
        <v>1480</v>
      </c>
      <c r="C76" s="15">
        <v>23.72</v>
      </c>
      <c r="D76" s="15">
        <v>220.4</v>
      </c>
      <c r="E76" s="33">
        <f t="shared" si="28"/>
        <v>9.155344972234605</v>
      </c>
      <c r="F76" s="31">
        <f t="shared" si="29"/>
        <v>1431.4418488738368</v>
      </c>
      <c r="G76" s="34">
        <f t="shared" si="30"/>
        <v>4.022394615074277</v>
      </c>
      <c r="H76" s="31">
        <f t="shared" si="31"/>
        <v>242.1824925792943</v>
      </c>
      <c r="I76" s="31">
        <f t="shared" si="32"/>
        <v>0</v>
      </c>
      <c r="J76" s="31">
        <f t="shared" si="33"/>
        <v>242.18249257929403</v>
      </c>
      <c r="K76" s="27">
        <f t="shared" si="34"/>
        <v>48.55815112616324</v>
      </c>
      <c r="L76" s="16">
        <f t="shared" si="35"/>
        <v>0</v>
      </c>
      <c r="M76" s="31">
        <f t="shared" si="36"/>
        <v>52.48674094930488</v>
      </c>
      <c r="N76" s="12">
        <f t="shared" si="37"/>
        <v>-147.4887808797893</v>
      </c>
      <c r="O76" s="32">
        <f t="shared" si="38"/>
        <v>-192.09221542403355</v>
      </c>
      <c r="P76" s="30">
        <f t="shared" si="39"/>
        <v>-1431.4418488738368</v>
      </c>
      <c r="Q76" s="30">
        <f t="shared" si="40"/>
        <v>0</v>
      </c>
    </row>
    <row r="77" spans="2:17" ht="12.75">
      <c r="B77" s="18">
        <f t="shared" si="41"/>
        <v>1490</v>
      </c>
      <c r="C77" s="15">
        <v>23.72</v>
      </c>
      <c r="D77" s="15">
        <v>220.4</v>
      </c>
      <c r="E77" s="33">
        <f t="shared" si="28"/>
        <v>9.155344972234605</v>
      </c>
      <c r="F77" s="31">
        <f t="shared" si="29"/>
        <v>1440.5971938460714</v>
      </c>
      <c r="G77" s="34">
        <f t="shared" si="30"/>
        <v>4.022394615074277</v>
      </c>
      <c r="H77" s="31">
        <f t="shared" si="31"/>
        <v>246.20488719436858</v>
      </c>
      <c r="I77" s="31">
        <f t="shared" si="32"/>
        <v>0</v>
      </c>
      <c r="J77" s="31">
        <f t="shared" si="33"/>
        <v>246.20488719436833</v>
      </c>
      <c r="K77" s="27">
        <f t="shared" si="34"/>
        <v>49.40280615392862</v>
      </c>
      <c r="L77" s="16">
        <f t="shared" si="35"/>
        <v>0</v>
      </c>
      <c r="M77" s="31">
        <f t="shared" si="36"/>
        <v>52.48674094930488</v>
      </c>
      <c r="N77" s="12">
        <f t="shared" si="37"/>
        <v>-149.93841326930024</v>
      </c>
      <c r="O77" s="32">
        <f t="shared" si="38"/>
        <v>-195.28266360503218</v>
      </c>
      <c r="P77" s="30">
        <f t="shared" si="39"/>
        <v>-1440.5971938460714</v>
      </c>
      <c r="Q77" s="30">
        <f t="shared" si="40"/>
        <v>0</v>
      </c>
    </row>
    <row r="78" spans="2:17" ht="12.75">
      <c r="B78" s="18">
        <f t="shared" si="41"/>
        <v>1500</v>
      </c>
      <c r="C78" s="15">
        <v>23.72</v>
      </c>
      <c r="D78" s="15">
        <v>220.4</v>
      </c>
      <c r="E78" s="33">
        <f t="shared" si="28"/>
        <v>9.155344972234605</v>
      </c>
      <c r="F78" s="31">
        <f t="shared" si="29"/>
        <v>1449.752538818306</v>
      </c>
      <c r="G78" s="34">
        <f t="shared" si="30"/>
        <v>4.022394615074277</v>
      </c>
      <c r="H78" s="31">
        <f t="shared" si="31"/>
        <v>250.22728180944287</v>
      </c>
      <c r="I78" s="31">
        <f t="shared" si="32"/>
        <v>0</v>
      </c>
      <c r="J78" s="31">
        <f t="shared" si="33"/>
        <v>250.22728180944262</v>
      </c>
      <c r="K78" s="27">
        <f t="shared" si="34"/>
        <v>50.24746118169401</v>
      </c>
      <c r="L78" s="16">
        <f t="shared" si="35"/>
        <v>0</v>
      </c>
      <c r="M78" s="31">
        <f t="shared" si="36"/>
        <v>52.48674094930488</v>
      </c>
      <c r="N78" s="12">
        <f t="shared" si="37"/>
        <v>-152.3880456588112</v>
      </c>
      <c r="O78" s="32">
        <f t="shared" si="38"/>
        <v>-198.4731117860308</v>
      </c>
      <c r="P78" s="30">
        <f t="shared" si="39"/>
        <v>-1449.752538818306</v>
      </c>
      <c r="Q78" s="30">
        <f t="shared" si="40"/>
        <v>0</v>
      </c>
    </row>
    <row r="79" spans="2:17" ht="12.75">
      <c r="B79" s="18">
        <f t="shared" si="41"/>
        <v>1510</v>
      </c>
      <c r="C79" s="15">
        <v>23.72</v>
      </c>
      <c r="D79" s="15">
        <v>220.4</v>
      </c>
      <c r="E79" s="33">
        <f t="shared" si="28"/>
        <v>9.155344972234605</v>
      </c>
      <c r="F79" s="31">
        <f t="shared" si="29"/>
        <v>1458.9078837905406</v>
      </c>
      <c r="G79" s="34">
        <f t="shared" si="30"/>
        <v>4.022394615074277</v>
      </c>
      <c r="H79" s="31">
        <f t="shared" si="31"/>
        <v>254.24967642451716</v>
      </c>
      <c r="I79" s="31">
        <f t="shared" si="32"/>
        <v>0</v>
      </c>
      <c r="J79" s="31">
        <f t="shared" si="33"/>
        <v>254.2496764245169</v>
      </c>
      <c r="K79" s="27">
        <f t="shared" si="34"/>
        <v>51.09211620945939</v>
      </c>
      <c r="L79" s="16">
        <f t="shared" si="35"/>
        <v>0</v>
      </c>
      <c r="M79" s="31">
        <f t="shared" si="36"/>
        <v>52.48674094930489</v>
      </c>
      <c r="N79" s="12">
        <f t="shared" si="37"/>
        <v>-154.83767804832215</v>
      </c>
      <c r="O79" s="32">
        <f t="shared" si="38"/>
        <v>-201.66355996702944</v>
      </c>
      <c r="P79" s="30">
        <f t="shared" si="39"/>
        <v>-1458.9078837905406</v>
      </c>
      <c r="Q79" s="30">
        <f t="shared" si="40"/>
        <v>0</v>
      </c>
    </row>
    <row r="80" spans="2:17" ht="12.75">
      <c r="B80" s="18">
        <f t="shared" si="41"/>
        <v>1520</v>
      </c>
      <c r="C80" s="15">
        <v>23.72</v>
      </c>
      <c r="D80" s="15">
        <v>220.4</v>
      </c>
      <c r="E80" s="33">
        <f t="shared" si="28"/>
        <v>9.155344972234605</v>
      </c>
      <c r="F80" s="31">
        <f t="shared" si="29"/>
        <v>1468.0632287627752</v>
      </c>
      <c r="G80" s="34">
        <f t="shared" si="30"/>
        <v>4.022394615074277</v>
      </c>
      <c r="H80" s="31">
        <f t="shared" si="31"/>
        <v>258.2720710395914</v>
      </c>
      <c r="I80" s="31">
        <f t="shared" si="32"/>
        <v>0</v>
      </c>
      <c r="J80" s="31">
        <f t="shared" si="33"/>
        <v>258.2720710395912</v>
      </c>
      <c r="K80" s="27">
        <f t="shared" si="34"/>
        <v>51.936771237224775</v>
      </c>
      <c r="L80" s="16">
        <f t="shared" si="35"/>
        <v>0</v>
      </c>
      <c r="M80" s="31">
        <f t="shared" si="36"/>
        <v>52.48674094930489</v>
      </c>
      <c r="N80" s="12">
        <f t="shared" si="37"/>
        <v>-157.2873104378331</v>
      </c>
      <c r="O80" s="32">
        <f t="shared" si="38"/>
        <v>-204.85400814802807</v>
      </c>
      <c r="P80" s="30">
        <f t="shared" si="39"/>
        <v>-1468.0632287627752</v>
      </c>
      <c r="Q80" s="30">
        <f t="shared" si="40"/>
        <v>0</v>
      </c>
    </row>
    <row r="81" spans="2:17" ht="12.75">
      <c r="B81" s="18">
        <f t="shared" si="41"/>
        <v>1530</v>
      </c>
      <c r="C81" s="15">
        <v>23.72</v>
      </c>
      <c r="D81" s="15">
        <v>220.4</v>
      </c>
      <c r="E81" s="33">
        <f t="shared" si="28"/>
        <v>9.155344972234605</v>
      </c>
      <c r="F81" s="31">
        <f t="shared" si="29"/>
        <v>1477.2185737350098</v>
      </c>
      <c r="G81" s="34">
        <f t="shared" si="30"/>
        <v>4.022394615074277</v>
      </c>
      <c r="H81" s="31">
        <f t="shared" si="31"/>
        <v>262.2944656546657</v>
      </c>
      <c r="I81" s="31">
        <f t="shared" si="32"/>
        <v>0</v>
      </c>
      <c r="J81" s="31">
        <f t="shared" si="33"/>
        <v>262.29446565466543</v>
      </c>
      <c r="K81" s="27">
        <f t="shared" si="34"/>
        <v>52.78142626499016</v>
      </c>
      <c r="L81" s="16">
        <f t="shared" si="35"/>
        <v>0</v>
      </c>
      <c r="M81" s="31">
        <f t="shared" si="36"/>
        <v>52.48674094930489</v>
      </c>
      <c r="N81" s="12">
        <f t="shared" si="37"/>
        <v>-159.73694282734405</v>
      </c>
      <c r="O81" s="32">
        <f t="shared" si="38"/>
        <v>-208.0444563290267</v>
      </c>
      <c r="P81" s="30">
        <f t="shared" si="39"/>
        <v>-1477.2185737350098</v>
      </c>
      <c r="Q81" s="30">
        <f t="shared" si="40"/>
        <v>0</v>
      </c>
    </row>
    <row r="82" spans="2:17" ht="12.75">
      <c r="B82" s="18">
        <f t="shared" si="41"/>
        <v>1540</v>
      </c>
      <c r="C82" s="15">
        <v>23.72</v>
      </c>
      <c r="D82" s="15">
        <v>220.4</v>
      </c>
      <c r="E82" s="33">
        <f t="shared" si="28"/>
        <v>9.155344972234605</v>
      </c>
      <c r="F82" s="31">
        <f t="shared" si="29"/>
        <v>1486.3739187072445</v>
      </c>
      <c r="G82" s="34">
        <f t="shared" si="30"/>
        <v>4.022394615074277</v>
      </c>
      <c r="H82" s="31">
        <f t="shared" si="31"/>
        <v>266.31686026974</v>
      </c>
      <c r="I82" s="31">
        <f t="shared" si="32"/>
        <v>0</v>
      </c>
      <c r="J82" s="31">
        <f t="shared" si="33"/>
        <v>266.3168602697398</v>
      </c>
      <c r="K82" s="27">
        <f t="shared" si="34"/>
        <v>53.62608129275554</v>
      </c>
      <c r="L82" s="16">
        <f t="shared" si="35"/>
        <v>0</v>
      </c>
      <c r="M82" s="31">
        <f t="shared" si="36"/>
        <v>52.48674094930489</v>
      </c>
      <c r="N82" s="12">
        <f t="shared" si="37"/>
        <v>-162.186575216855</v>
      </c>
      <c r="O82" s="32">
        <f t="shared" si="38"/>
        <v>-211.23490451002533</v>
      </c>
      <c r="P82" s="30">
        <f t="shared" si="39"/>
        <v>-1486.3739187072445</v>
      </c>
      <c r="Q82" s="30">
        <f t="shared" si="40"/>
        <v>0</v>
      </c>
    </row>
    <row r="83" spans="2:17" ht="12.75">
      <c r="B83" s="18">
        <f t="shared" si="41"/>
        <v>1550</v>
      </c>
      <c r="C83" s="15">
        <v>23.72</v>
      </c>
      <c r="D83" s="15">
        <v>220.4</v>
      </c>
      <c r="E83" s="33">
        <f t="shared" si="28"/>
        <v>9.155344972234605</v>
      </c>
      <c r="F83" s="31">
        <f t="shared" si="29"/>
        <v>1495.529263679479</v>
      </c>
      <c r="G83" s="34">
        <f t="shared" si="30"/>
        <v>4.022394615074277</v>
      </c>
      <c r="H83" s="31">
        <f t="shared" si="31"/>
        <v>270.3392548848143</v>
      </c>
      <c r="I83" s="31">
        <f t="shared" si="32"/>
        <v>0</v>
      </c>
      <c r="J83" s="31">
        <f t="shared" si="33"/>
        <v>270.339254884814</v>
      </c>
      <c r="K83" s="27">
        <f t="shared" si="34"/>
        <v>54.47073632052093</v>
      </c>
      <c r="L83" s="16">
        <f t="shared" si="35"/>
        <v>0</v>
      </c>
      <c r="M83" s="31">
        <f t="shared" si="36"/>
        <v>52.48674094930489</v>
      </c>
      <c r="N83" s="12">
        <f t="shared" si="37"/>
        <v>-164.63620760636596</v>
      </c>
      <c r="O83" s="32">
        <f t="shared" si="38"/>
        <v>-214.42535269102396</v>
      </c>
      <c r="P83" s="30">
        <f t="shared" si="39"/>
        <v>-1495.529263679479</v>
      </c>
      <c r="Q83" s="30">
        <f t="shared" si="40"/>
        <v>0</v>
      </c>
    </row>
    <row r="84" spans="2:17" ht="12.75">
      <c r="B84" s="18">
        <f t="shared" si="41"/>
        <v>1560</v>
      </c>
      <c r="C84" s="15">
        <v>23.72</v>
      </c>
      <c r="D84" s="15">
        <v>220.4</v>
      </c>
      <c r="E84" s="33">
        <f t="shared" si="28"/>
        <v>9.155344972234605</v>
      </c>
      <c r="F84" s="31">
        <f t="shared" si="29"/>
        <v>1504.6846086517137</v>
      </c>
      <c r="G84" s="34">
        <f t="shared" si="30"/>
        <v>4.022394615074277</v>
      </c>
      <c r="H84" s="31">
        <f t="shared" si="31"/>
        <v>274.3616494998886</v>
      </c>
      <c r="I84" s="31">
        <f t="shared" si="32"/>
        <v>0</v>
      </c>
      <c r="J84" s="31">
        <f t="shared" si="33"/>
        <v>274.3616494998883</v>
      </c>
      <c r="K84" s="27">
        <f t="shared" si="34"/>
        <v>55.31539134828631</v>
      </c>
      <c r="L84" s="16">
        <f t="shared" si="35"/>
        <v>0</v>
      </c>
      <c r="M84" s="31">
        <f t="shared" si="36"/>
        <v>52.48674094930489</v>
      </c>
      <c r="N84" s="12">
        <f t="shared" si="37"/>
        <v>-167.0858399958769</v>
      </c>
      <c r="O84" s="32">
        <f t="shared" si="38"/>
        <v>-217.6158008720226</v>
      </c>
      <c r="P84" s="30">
        <f t="shared" si="39"/>
        <v>-1504.6846086517137</v>
      </c>
      <c r="Q84" s="30">
        <f t="shared" si="40"/>
        <v>0</v>
      </c>
    </row>
    <row r="85" spans="2:17" ht="12.75">
      <c r="B85" s="18">
        <f t="shared" si="41"/>
        <v>1570</v>
      </c>
      <c r="C85" s="15">
        <v>23.72</v>
      </c>
      <c r="D85" s="15">
        <v>220.4</v>
      </c>
      <c r="E85" s="33">
        <f t="shared" si="28"/>
        <v>9.155344972234605</v>
      </c>
      <c r="F85" s="31">
        <f t="shared" si="29"/>
        <v>1513.8399536239483</v>
      </c>
      <c r="G85" s="34">
        <f t="shared" si="30"/>
        <v>4.022394615074277</v>
      </c>
      <c r="H85" s="31">
        <f t="shared" si="31"/>
        <v>278.3840441149629</v>
      </c>
      <c r="I85" s="31">
        <f t="shared" si="32"/>
        <v>0</v>
      </c>
      <c r="J85" s="31">
        <f t="shared" si="33"/>
        <v>278.3840441149626</v>
      </c>
      <c r="K85" s="27">
        <f t="shared" si="34"/>
        <v>56.160046376051696</v>
      </c>
      <c r="L85" s="16">
        <f t="shared" si="35"/>
        <v>0</v>
      </c>
      <c r="M85" s="31">
        <f t="shared" si="36"/>
        <v>52.48674094930489</v>
      </c>
      <c r="N85" s="12">
        <f t="shared" si="37"/>
        <v>-169.53547238538786</v>
      </c>
      <c r="O85" s="32">
        <f t="shared" si="38"/>
        <v>-220.80624905302122</v>
      </c>
      <c r="P85" s="30">
        <f t="shared" si="39"/>
        <v>-1513.8399536239483</v>
      </c>
      <c r="Q85" s="30">
        <f t="shared" si="40"/>
        <v>0</v>
      </c>
    </row>
    <row r="86" spans="1:17" ht="15">
      <c r="A86" s="40" t="s">
        <v>38</v>
      </c>
      <c r="B86" s="18">
        <f t="shared" si="41"/>
        <v>1580</v>
      </c>
      <c r="C86" s="15">
        <v>23.72</v>
      </c>
      <c r="D86" s="15">
        <v>220.4</v>
      </c>
      <c r="E86" s="33">
        <f t="shared" si="28"/>
        <v>9.155344972234605</v>
      </c>
      <c r="F86" s="31">
        <f t="shared" si="29"/>
        <v>1522.995298596183</v>
      </c>
      <c r="G86" s="34">
        <f t="shared" si="30"/>
        <v>4.022394615074277</v>
      </c>
      <c r="H86" s="31">
        <f t="shared" si="31"/>
        <v>282.40643873003717</v>
      </c>
      <c r="I86" s="31">
        <f t="shared" si="32"/>
        <v>0</v>
      </c>
      <c r="J86" s="31">
        <f t="shared" si="33"/>
        <v>282.4064387300369</v>
      </c>
      <c r="K86" s="27">
        <f t="shared" si="34"/>
        <v>57.00470140381708</v>
      </c>
      <c r="L86" s="16">
        <f t="shared" si="35"/>
        <v>0</v>
      </c>
      <c r="M86" s="31">
        <f t="shared" si="36"/>
        <v>52.48674094930489</v>
      </c>
      <c r="N86" s="12">
        <f t="shared" si="37"/>
        <v>-171.98510477489882</v>
      </c>
      <c r="O86" s="32">
        <f t="shared" si="38"/>
        <v>-223.99669723401985</v>
      </c>
      <c r="P86" s="30">
        <f t="shared" si="39"/>
        <v>-1522.995298596183</v>
      </c>
      <c r="Q86" s="30">
        <f t="shared" si="40"/>
        <v>0</v>
      </c>
    </row>
    <row r="87" spans="2:17" ht="12.75">
      <c r="B87" s="18">
        <f t="shared" si="41"/>
        <v>1590</v>
      </c>
      <c r="C87" s="15">
        <v>23.72</v>
      </c>
      <c r="D87" s="15">
        <v>220.4</v>
      </c>
      <c r="E87" s="33">
        <f t="shared" si="28"/>
        <v>9.155344972234605</v>
      </c>
      <c r="F87" s="31">
        <f t="shared" si="29"/>
        <v>1532.1506435684175</v>
      </c>
      <c r="G87" s="34">
        <f t="shared" si="30"/>
        <v>4.022394615074277</v>
      </c>
      <c r="H87" s="31">
        <f t="shared" si="31"/>
        <v>286.42883334511146</v>
      </c>
      <c r="I87" s="31">
        <f t="shared" si="32"/>
        <v>0</v>
      </c>
      <c r="J87" s="31">
        <f t="shared" si="33"/>
        <v>286.4288333451112</v>
      </c>
      <c r="K87" s="27">
        <f t="shared" si="34"/>
        <v>57.849356431582464</v>
      </c>
      <c r="L87" s="16">
        <f t="shared" si="35"/>
        <v>0</v>
      </c>
      <c r="M87" s="31">
        <f t="shared" si="36"/>
        <v>52.48674094930489</v>
      </c>
      <c r="N87" s="12">
        <f t="shared" si="37"/>
        <v>-174.43473716440977</v>
      </c>
      <c r="O87" s="32">
        <f t="shared" si="38"/>
        <v>-227.18714541501848</v>
      </c>
      <c r="P87" s="30">
        <f t="shared" si="39"/>
        <v>-1532.1506435684175</v>
      </c>
      <c r="Q87" s="30">
        <f t="shared" si="40"/>
        <v>0</v>
      </c>
    </row>
    <row r="88" spans="1:17" ht="12.75">
      <c r="A88" s="17" t="s">
        <v>30</v>
      </c>
      <c r="B88" s="19">
        <f t="shared" si="41"/>
        <v>1600</v>
      </c>
      <c r="C88" s="15">
        <v>23.70001</v>
      </c>
      <c r="D88" s="15">
        <v>220.4</v>
      </c>
      <c r="E88" s="33">
        <f t="shared" si="28"/>
        <v>9.156046424110468</v>
      </c>
      <c r="F88" s="31">
        <f t="shared" si="29"/>
        <v>1541.306689992528</v>
      </c>
      <c r="G88" s="34">
        <f t="shared" si="30"/>
        <v>4.020797540951564</v>
      </c>
      <c r="H88" s="31">
        <f t="shared" si="31"/>
        <v>290.449630886063</v>
      </c>
      <c r="I88" s="31">
        <f t="shared" si="32"/>
        <v>0</v>
      </c>
      <c r="J88" s="31">
        <f t="shared" si="33"/>
        <v>290.4496308860627</v>
      </c>
      <c r="K88" s="27">
        <f t="shared" si="34"/>
        <v>58.693310007472064</v>
      </c>
      <c r="L88" s="16">
        <v>0</v>
      </c>
      <c r="M88" s="31">
        <f t="shared" si="36"/>
        <v>52.48674094930489</v>
      </c>
      <c r="N88" s="12">
        <f t="shared" si="37"/>
        <v>-176.8833969381349</v>
      </c>
      <c r="O88" s="32">
        <f t="shared" si="38"/>
        <v>-230.3763268425736</v>
      </c>
      <c r="P88" s="30">
        <f t="shared" si="39"/>
        <v>-1541.306689992528</v>
      </c>
      <c r="Q88" s="30">
        <f t="shared" si="40"/>
        <v>0</v>
      </c>
    </row>
    <row r="89" spans="1:17" ht="12.75">
      <c r="A89" s="17" t="s">
        <v>31</v>
      </c>
      <c r="B89" s="18">
        <f t="shared" si="41"/>
        <v>1610</v>
      </c>
      <c r="C89" s="15">
        <f>C88-0.3</f>
        <v>23.400009999999998</v>
      </c>
      <c r="D89" s="15">
        <v>220.4</v>
      </c>
      <c r="E89" s="33">
        <f t="shared" si="28"/>
        <v>9.167227299850682</v>
      </c>
      <c r="F89" s="31">
        <f t="shared" si="29"/>
        <v>1550.4739172923787</v>
      </c>
      <c r="G89" s="34">
        <f t="shared" si="30"/>
        <v>3.995211534283489</v>
      </c>
      <c r="H89" s="31">
        <f t="shared" si="31"/>
        <v>294.4448424203465</v>
      </c>
      <c r="I89" s="31">
        <f t="shared" si="32"/>
        <v>0</v>
      </c>
      <c r="J89" s="31">
        <f t="shared" si="33"/>
        <v>294.4448424203462</v>
      </c>
      <c r="K89" s="27">
        <f t="shared" si="34"/>
        <v>59.5260827076213</v>
      </c>
      <c r="L89" s="16">
        <f t="shared" si="35"/>
        <v>0.3000000000000007</v>
      </c>
      <c r="M89" s="31">
        <f t="shared" si="36"/>
        <v>52.48674094930489</v>
      </c>
      <c r="N89" s="12">
        <f t="shared" si="37"/>
        <v>-179.31647487152603</v>
      </c>
      <c r="O89" s="32">
        <f t="shared" si="38"/>
        <v>-233.54521418259012</v>
      </c>
      <c r="P89" s="30">
        <f t="shared" si="39"/>
        <v>-1550.4739172923787</v>
      </c>
      <c r="Q89" s="30">
        <f t="shared" si="40"/>
        <v>0</v>
      </c>
    </row>
    <row r="90" spans="1:17" ht="12.75">
      <c r="A90" s="17" t="s">
        <v>32</v>
      </c>
      <c r="B90" s="18">
        <f t="shared" si="41"/>
        <v>1620</v>
      </c>
      <c r="C90" s="15">
        <f aca="true" t="shared" si="42" ref="C90:C105">C89-0.3</f>
        <v>23.100009999999997</v>
      </c>
      <c r="D90" s="15">
        <v>220.4</v>
      </c>
      <c r="E90" s="33">
        <f t="shared" si="28"/>
        <v>9.188018898591034</v>
      </c>
      <c r="F90" s="31">
        <f t="shared" si="29"/>
        <v>1559.6619361909698</v>
      </c>
      <c r="G90" s="34">
        <f t="shared" si="30"/>
        <v>3.9471610418036223</v>
      </c>
      <c r="H90" s="31">
        <f t="shared" si="31"/>
        <v>298.3920034621501</v>
      </c>
      <c r="I90" s="31">
        <f t="shared" si="32"/>
        <v>0</v>
      </c>
      <c r="J90" s="31">
        <f t="shared" si="33"/>
        <v>298.39200346214983</v>
      </c>
      <c r="K90" s="27">
        <f t="shared" si="34"/>
        <v>60.338063809030245</v>
      </c>
      <c r="L90" s="16">
        <f t="shared" si="35"/>
        <v>0.3000000000000007</v>
      </c>
      <c r="M90" s="31">
        <f t="shared" si="36"/>
        <v>52.48674094930489</v>
      </c>
      <c r="N90" s="12">
        <f t="shared" si="37"/>
        <v>-181.72029012584795</v>
      </c>
      <c r="O90" s="32">
        <f t="shared" si="38"/>
        <v>-236.67598924845183</v>
      </c>
      <c r="P90" s="30">
        <f t="shared" si="39"/>
        <v>-1559.6619361909698</v>
      </c>
      <c r="Q90" s="30">
        <f t="shared" si="40"/>
        <v>0</v>
      </c>
    </row>
    <row r="91" spans="2:17" ht="12.75">
      <c r="B91" s="18">
        <f t="shared" si="41"/>
        <v>1630</v>
      </c>
      <c r="C91" s="15">
        <f t="shared" si="42"/>
        <v>22.800009999999997</v>
      </c>
      <c r="D91" s="15">
        <v>220.4</v>
      </c>
      <c r="E91" s="33">
        <f t="shared" si="28"/>
        <v>9.208558640257548</v>
      </c>
      <c r="F91" s="31">
        <f t="shared" si="29"/>
        <v>1568.8704948312272</v>
      </c>
      <c r="G91" s="34">
        <f t="shared" si="30"/>
        <v>3.8990023518501644</v>
      </c>
      <c r="H91" s="31">
        <f t="shared" si="31"/>
        <v>302.2910058140003</v>
      </c>
      <c r="I91" s="31">
        <f t="shared" si="32"/>
        <v>0</v>
      </c>
      <c r="J91" s="31">
        <f t="shared" si="33"/>
        <v>302.291005814</v>
      </c>
      <c r="K91" s="27">
        <f t="shared" si="34"/>
        <v>61.129505168772766</v>
      </c>
      <c r="L91" s="16">
        <f t="shared" si="35"/>
        <v>0.3000000000000007</v>
      </c>
      <c r="M91" s="31">
        <f t="shared" si="36"/>
        <v>52.48674094930489</v>
      </c>
      <c r="N91" s="12">
        <f t="shared" si="37"/>
        <v>-184.0947768089988</v>
      </c>
      <c r="O91" s="32">
        <f t="shared" si="38"/>
        <v>-239.76856622102218</v>
      </c>
      <c r="P91" s="30">
        <f t="shared" si="39"/>
        <v>-1568.8704948312272</v>
      </c>
      <c r="Q91" s="30">
        <f t="shared" si="40"/>
        <v>0</v>
      </c>
    </row>
    <row r="92" spans="2:17" ht="12.75">
      <c r="B92" s="18">
        <f t="shared" si="41"/>
        <v>1640</v>
      </c>
      <c r="C92" s="15">
        <f t="shared" si="42"/>
        <v>22.500009999999996</v>
      </c>
      <c r="D92" s="15">
        <v>220.4</v>
      </c>
      <c r="E92" s="33">
        <f t="shared" si="28"/>
        <v>9.22884596182598</v>
      </c>
      <c r="F92" s="31">
        <f t="shared" si="29"/>
        <v>1578.0993407930532</v>
      </c>
      <c r="G92" s="34">
        <f t="shared" si="30"/>
        <v>3.8507367845241176</v>
      </c>
      <c r="H92" s="31">
        <f t="shared" si="31"/>
        <v>306.14174259852444</v>
      </c>
      <c r="I92" s="31">
        <f t="shared" si="32"/>
        <v>0</v>
      </c>
      <c r="J92" s="31">
        <f t="shared" si="33"/>
        <v>306.1417425985241</v>
      </c>
      <c r="K92" s="27">
        <f t="shared" si="34"/>
        <v>61.900659206946784</v>
      </c>
      <c r="L92" s="16">
        <f t="shared" si="35"/>
        <v>0.3000000000000007</v>
      </c>
      <c r="M92" s="31">
        <f t="shared" si="36"/>
        <v>52.48674094930489</v>
      </c>
      <c r="N92" s="12">
        <f t="shared" si="37"/>
        <v>-186.43986983281624</v>
      </c>
      <c r="O92" s="32">
        <f t="shared" si="38"/>
        <v>-242.8228603282309</v>
      </c>
      <c r="P92" s="30">
        <f t="shared" si="39"/>
        <v>-1578.0993407930532</v>
      </c>
      <c r="Q92" s="30">
        <f t="shared" si="40"/>
        <v>0</v>
      </c>
    </row>
    <row r="93" spans="1:17" ht="15">
      <c r="A93" s="38" t="s">
        <v>25</v>
      </c>
      <c r="B93" s="41">
        <v>1652.84</v>
      </c>
      <c r="C93" s="21">
        <v>22.45</v>
      </c>
      <c r="D93" s="21">
        <v>220.4</v>
      </c>
      <c r="E93" s="44">
        <f t="shared" si="28"/>
        <v>11.864897063077498</v>
      </c>
      <c r="F93" s="22">
        <f t="shared" si="29"/>
        <v>1589.9642378561307</v>
      </c>
      <c r="G93" s="37">
        <f t="shared" si="30"/>
        <v>4.90813683766387</v>
      </c>
      <c r="H93" s="22">
        <f t="shared" si="31"/>
        <v>311.0498794361883</v>
      </c>
      <c r="I93" s="22">
        <f t="shared" si="32"/>
        <v>0</v>
      </c>
      <c r="J93" s="22">
        <f t="shared" si="33"/>
        <v>311.04987943618795</v>
      </c>
      <c r="K93" s="45">
        <f t="shared" si="34"/>
        <v>62.875762143869224</v>
      </c>
      <c r="L93" s="46">
        <v>0.3</v>
      </c>
      <c r="M93" s="22">
        <f t="shared" si="36"/>
        <v>52.48674094930489</v>
      </c>
      <c r="N93" s="22">
        <f t="shared" si="37"/>
        <v>-189.42891792984668</v>
      </c>
      <c r="O93" s="47">
        <f t="shared" si="38"/>
        <v>-246.71585386673976</v>
      </c>
      <c r="P93" s="30">
        <f t="shared" si="39"/>
        <v>-1589.9642378561307</v>
      </c>
      <c r="Q93" s="30">
        <f t="shared" si="40"/>
        <v>0</v>
      </c>
    </row>
    <row r="94" spans="2:17" ht="12.75">
      <c r="B94" s="39">
        <v>1660</v>
      </c>
      <c r="C94" s="15">
        <f t="shared" si="42"/>
        <v>22.15</v>
      </c>
      <c r="D94" s="15">
        <v>220.4</v>
      </c>
      <c r="E94" s="33">
        <f t="shared" si="28"/>
        <v>6.624571901646626</v>
      </c>
      <c r="F94" s="31">
        <f t="shared" si="29"/>
        <v>1596.5888097577774</v>
      </c>
      <c r="G94" s="34">
        <f t="shared" si="30"/>
        <v>2.71671309017254</v>
      </c>
      <c r="H94" s="31">
        <f t="shared" si="31"/>
        <v>313.76659252636085</v>
      </c>
      <c r="I94" s="31">
        <f t="shared" si="32"/>
        <v>0</v>
      </c>
      <c r="J94" s="31">
        <f t="shared" si="33"/>
        <v>313.7665925263605</v>
      </c>
      <c r="K94" s="27">
        <f t="shared" si="34"/>
        <v>63.411190242222574</v>
      </c>
      <c r="L94" s="16">
        <f t="shared" si="35"/>
        <v>0.3000000000000007</v>
      </c>
      <c r="M94" s="31">
        <f t="shared" si="36"/>
        <v>52.48674094930489</v>
      </c>
      <c r="N94" s="12">
        <f t="shared" si="37"/>
        <v>-191.0833921959356</v>
      </c>
      <c r="O94" s="32">
        <f t="shared" si="38"/>
        <v>-248.87067286544112</v>
      </c>
      <c r="P94" s="30">
        <f t="shared" si="39"/>
        <v>-1596.5888097577774</v>
      </c>
      <c r="Q94" s="30">
        <f t="shared" si="40"/>
        <v>0</v>
      </c>
    </row>
    <row r="95" spans="2:17" ht="12.75">
      <c r="B95" s="39">
        <f aca="true" t="shared" si="43" ref="B95:B105">B94+10</f>
        <v>1670</v>
      </c>
      <c r="C95" s="15">
        <f t="shared" si="42"/>
        <v>21.849999999999998</v>
      </c>
      <c r="D95" s="15">
        <v>220.4</v>
      </c>
      <c r="E95" s="33">
        <f t="shared" si="28"/>
        <v>9.271933897755634</v>
      </c>
      <c r="F95" s="31">
        <f t="shared" si="29"/>
        <v>1605.860743655533</v>
      </c>
      <c r="G95" s="34">
        <f t="shared" si="30"/>
        <v>3.745799429554065</v>
      </c>
      <c r="H95" s="31">
        <f t="shared" si="31"/>
        <v>317.5123919559149</v>
      </c>
      <c r="I95" s="31">
        <f t="shared" si="32"/>
        <v>0</v>
      </c>
      <c r="J95" s="31">
        <f t="shared" si="33"/>
        <v>317.5123919559146</v>
      </c>
      <c r="K95" s="27">
        <f t="shared" si="34"/>
        <v>64.13925634446696</v>
      </c>
      <c r="L95" s="16">
        <f t="shared" si="35"/>
        <v>0.3000000000000007</v>
      </c>
      <c r="M95" s="31">
        <f t="shared" si="36"/>
        <v>52.48674094930489</v>
      </c>
      <c r="N95" s="12">
        <f t="shared" si="37"/>
        <v>-193.36457852530768</v>
      </c>
      <c r="O95" s="32">
        <f t="shared" si="38"/>
        <v>-251.84173366877948</v>
      </c>
      <c r="P95" s="30">
        <f t="shared" si="39"/>
        <v>-1605.860743655533</v>
      </c>
      <c r="Q95" s="30">
        <f t="shared" si="40"/>
        <v>0</v>
      </c>
    </row>
    <row r="96" spans="1:17" ht="15">
      <c r="A96" s="40" t="s">
        <v>37</v>
      </c>
      <c r="B96" s="39">
        <f t="shared" si="43"/>
        <v>1680</v>
      </c>
      <c r="C96" s="15">
        <f t="shared" si="42"/>
        <v>21.549999999999997</v>
      </c>
      <c r="D96" s="15">
        <v>220.4</v>
      </c>
      <c r="E96" s="33">
        <f t="shared" si="28"/>
        <v>9.291418244843408</v>
      </c>
      <c r="F96" s="31">
        <f t="shared" si="29"/>
        <v>1615.1521619003765</v>
      </c>
      <c r="G96" s="34">
        <f t="shared" si="30"/>
        <v>3.6972041558708826</v>
      </c>
      <c r="H96" s="31">
        <f t="shared" si="31"/>
        <v>321.2095961117858</v>
      </c>
      <c r="I96" s="31">
        <f t="shared" si="32"/>
        <v>0</v>
      </c>
      <c r="J96" s="31">
        <f t="shared" si="33"/>
        <v>321.20959611178546</v>
      </c>
      <c r="K96" s="27">
        <f t="shared" si="34"/>
        <v>64.84783809962346</v>
      </c>
      <c r="L96" s="16">
        <f t="shared" si="35"/>
        <v>0.3000000000000007</v>
      </c>
      <c r="M96" s="31">
        <f t="shared" si="36"/>
        <v>52.48674094930489</v>
      </c>
      <c r="N96" s="12">
        <f t="shared" si="37"/>
        <v>-195.616170404661</v>
      </c>
      <c r="O96" s="32">
        <f t="shared" si="38"/>
        <v>-254.77425009311867</v>
      </c>
      <c r="P96" s="30">
        <f t="shared" si="39"/>
        <v>-1615.1521619003765</v>
      </c>
      <c r="Q96" s="30">
        <f t="shared" si="40"/>
        <v>0</v>
      </c>
    </row>
    <row r="97" spans="2:17" ht="12.75">
      <c r="B97" s="39">
        <f t="shared" si="43"/>
        <v>1690</v>
      </c>
      <c r="C97" s="15">
        <f t="shared" si="42"/>
        <v>21.249999999999996</v>
      </c>
      <c r="D97" s="15">
        <v>220.4</v>
      </c>
      <c r="E97" s="33">
        <f t="shared" si="28"/>
        <v>9.310647900529348</v>
      </c>
      <c r="F97" s="31">
        <f t="shared" si="29"/>
        <v>1624.462809800906</v>
      </c>
      <c r="G97" s="34">
        <f t="shared" si="30"/>
        <v>3.6485075363996655</v>
      </c>
      <c r="H97" s="31">
        <f t="shared" si="31"/>
        <v>324.8581036481855</v>
      </c>
      <c r="I97" s="31">
        <f t="shared" si="32"/>
        <v>0</v>
      </c>
      <c r="J97" s="31">
        <f t="shared" si="33"/>
        <v>324.85810364818514</v>
      </c>
      <c r="K97" s="27">
        <f t="shared" si="34"/>
        <v>65.53719019909408</v>
      </c>
      <c r="L97" s="16">
        <f t="shared" si="35"/>
        <v>0.3000000000000007</v>
      </c>
      <c r="M97" s="31">
        <f t="shared" si="36"/>
        <v>52.486740949304895</v>
      </c>
      <c r="N97" s="12">
        <f t="shared" si="37"/>
        <v>-197.8381061145601</v>
      </c>
      <c r="O97" s="32">
        <f t="shared" si="38"/>
        <v>-257.6681417538828</v>
      </c>
      <c r="P97" s="30">
        <f t="shared" si="39"/>
        <v>-1624.462809800906</v>
      </c>
      <c r="Q97" s="30">
        <f t="shared" si="40"/>
        <v>0</v>
      </c>
    </row>
    <row r="98" spans="2:17" ht="12.75">
      <c r="B98" s="39">
        <f t="shared" si="43"/>
        <v>1700</v>
      </c>
      <c r="C98" s="15">
        <f t="shared" si="42"/>
        <v>20.949999999999996</v>
      </c>
      <c r="D98" s="15">
        <v>220.4</v>
      </c>
      <c r="E98" s="33">
        <f t="shared" si="28"/>
        <v>9.329622337700851</v>
      </c>
      <c r="F98" s="31">
        <f t="shared" si="29"/>
        <v>1633.7924321386067</v>
      </c>
      <c r="G98" s="34">
        <f t="shared" si="30"/>
        <v>3.5997109059856474</v>
      </c>
      <c r="H98" s="31">
        <f t="shared" si="31"/>
        <v>328.45781455417114</v>
      </c>
      <c r="I98" s="31">
        <f t="shared" si="32"/>
        <v>0</v>
      </c>
      <c r="J98" s="31">
        <f t="shared" si="33"/>
        <v>328.4578145541708</v>
      </c>
      <c r="K98" s="27">
        <f t="shared" si="34"/>
        <v>66.20756786139327</v>
      </c>
      <c r="L98" s="16">
        <f t="shared" si="35"/>
        <v>0.3000000000000007</v>
      </c>
      <c r="M98" s="31">
        <f t="shared" si="36"/>
        <v>52.48674094930489</v>
      </c>
      <c r="N98" s="12">
        <f t="shared" si="37"/>
        <v>-200.0303247484883</v>
      </c>
      <c r="O98" s="32">
        <f t="shared" si="38"/>
        <v>-260.52332932525707</v>
      </c>
      <c r="P98" s="30">
        <f t="shared" si="39"/>
        <v>-1633.7924321386067</v>
      </c>
      <c r="Q98" s="30">
        <f t="shared" si="40"/>
        <v>0</v>
      </c>
    </row>
    <row r="99" spans="2:17" ht="12.75">
      <c r="B99" s="39">
        <f t="shared" si="43"/>
        <v>1710</v>
      </c>
      <c r="C99" s="15">
        <f t="shared" si="42"/>
        <v>20.649999999999995</v>
      </c>
      <c r="D99" s="15">
        <v>220.4</v>
      </c>
      <c r="E99" s="33">
        <f t="shared" si="28"/>
        <v>9.348341036240498</v>
      </c>
      <c r="F99" s="31">
        <f t="shared" si="29"/>
        <v>1643.1407731748473</v>
      </c>
      <c r="G99" s="37">
        <f t="shared" si="30"/>
        <v>3.550815602215687</v>
      </c>
      <c r="H99" s="31">
        <f t="shared" si="31"/>
        <v>332.0086301563868</v>
      </c>
      <c r="I99" s="31">
        <f t="shared" si="32"/>
        <v>0</v>
      </c>
      <c r="J99" s="31">
        <f t="shared" si="33"/>
        <v>332.00863015638646</v>
      </c>
      <c r="K99" s="27">
        <f t="shared" si="34"/>
        <v>66.85922682515275</v>
      </c>
      <c r="L99" s="16">
        <f t="shared" si="35"/>
        <v>0.3000000000000007</v>
      </c>
      <c r="M99" s="31">
        <f t="shared" si="36"/>
        <v>52.48674094930489</v>
      </c>
      <c r="N99" s="12">
        <f t="shared" si="37"/>
        <v>-202.19276621451732</v>
      </c>
      <c r="O99" s="32">
        <f t="shared" si="38"/>
        <v>-263.3397345423621</v>
      </c>
      <c r="P99" s="30">
        <f t="shared" si="39"/>
        <v>-1643.1407731748473</v>
      </c>
      <c r="Q99" s="30">
        <f t="shared" si="40"/>
        <v>0</v>
      </c>
    </row>
    <row r="100" spans="1:17" ht="15">
      <c r="A100" s="40" t="s">
        <v>36</v>
      </c>
      <c r="B100" s="39">
        <f t="shared" si="43"/>
        <v>1720</v>
      </c>
      <c r="C100" s="15">
        <f t="shared" si="42"/>
        <v>20.349999999999994</v>
      </c>
      <c r="D100" s="15">
        <v>220.4</v>
      </c>
      <c r="E100" s="33">
        <f aca="true" t="shared" si="44" ref="E100:E106">IF(C100-C99=0,(B100-B99)*COS(C100/57.3),57.3*(B100-B99)/(C100-C99)*(SIN(C100/57.3)-SIN(C99/57.3)))</f>
        <v>9.366803483041437</v>
      </c>
      <c r="F100" s="31">
        <f aca="true" t="shared" si="45" ref="F100:F106">IF(C100=0,F99+B100-B99,F99+E100)</f>
        <v>1652.5075766578886</v>
      </c>
      <c r="G100" s="34">
        <f aca="true" t="shared" si="46" ref="G100:G106">IF(C100-C99=0,(B100-B99)*SIN(C100/57.3),ABS(57.3/(C100-C99)*(B100-B99)*(COS(C100/57.3)-COS(C99/57.3))))</f>
        <v>3.5018229653826487</v>
      </c>
      <c r="H100" s="31">
        <f aca="true" t="shared" si="47" ref="H100:H106">G100*COS((D100-$D$2)/57.3)+H99</f>
        <v>335.51045312176944</v>
      </c>
      <c r="I100" s="31">
        <f aca="true" t="shared" si="48" ref="I100:I106">G100*SIN((D100-$D$2)/57.3)+I99</f>
        <v>0</v>
      </c>
      <c r="J100" s="31">
        <f aca="true" t="shared" si="49" ref="J100:J106">SQRT(N100^2+O100^2)</f>
        <v>335.5104531217691</v>
      </c>
      <c r="K100" s="27">
        <f aca="true" t="shared" si="50" ref="K100:K106">B100-F100</f>
        <v>67.49242334211135</v>
      </c>
      <c r="L100" s="16">
        <f aca="true" t="shared" si="51" ref="L100:L105">SQRT(POWER((C100-C99),2)+POWER((D100-D99)*SIN(RADIANS(C99+C100)/2),2))</f>
        <v>0.3000000000000007</v>
      </c>
      <c r="M100" s="31">
        <f aca="true" t="shared" si="52" ref="M100:M106">57.3*ATAN(O100/N100)</f>
        <v>52.48674094930489</v>
      </c>
      <c r="N100" s="12">
        <f aca="true" t="shared" si="53" ref="N100:N106">G100*COS((D100+$O$2)/57.3)+N99</f>
        <v>-204.32537123695525</v>
      </c>
      <c r="O100" s="32">
        <f aca="true" t="shared" si="54" ref="O100:O106">G100*SIN((D100+$O$2)/57.3)+O99</f>
        <v>-266.11728020340064</v>
      </c>
      <c r="P100" s="30">
        <f aca="true" t="shared" si="55" ref="P100:P106">-F100</f>
        <v>-1652.5075766578886</v>
      </c>
      <c r="Q100" s="30">
        <f aca="true" t="shared" si="56" ref="Q100:Q106">-I100</f>
        <v>0</v>
      </c>
    </row>
    <row r="101" spans="2:17" ht="12.75">
      <c r="B101" s="39">
        <f t="shared" si="43"/>
        <v>1730</v>
      </c>
      <c r="C101" s="15">
        <f t="shared" si="42"/>
        <v>20.049999999999994</v>
      </c>
      <c r="D101" s="15">
        <v>220.4</v>
      </c>
      <c r="E101" s="33">
        <f t="shared" si="44"/>
        <v>9.385009172020954</v>
      </c>
      <c r="F101" s="31">
        <f t="shared" si="45"/>
        <v>1661.8925858299096</v>
      </c>
      <c r="G101" s="34">
        <f t="shared" si="46"/>
        <v>3.4527343384457447</v>
      </c>
      <c r="H101" s="31">
        <f t="shared" si="47"/>
        <v>338.9631874602152</v>
      </c>
      <c r="I101" s="31">
        <f t="shared" si="48"/>
        <v>0</v>
      </c>
      <c r="J101" s="31">
        <f t="shared" si="49"/>
        <v>338.96318746021484</v>
      </c>
      <c r="K101" s="27">
        <f t="shared" si="50"/>
        <v>68.10741417009035</v>
      </c>
      <c r="L101" s="16">
        <f t="shared" si="51"/>
        <v>0.3000000000000007</v>
      </c>
      <c r="M101" s="31">
        <f t="shared" si="52"/>
        <v>52.48674094930488</v>
      </c>
      <c r="N101" s="12">
        <f t="shared" si="53"/>
        <v>-206.42808135797037</v>
      </c>
      <c r="O101" s="32">
        <f t="shared" si="54"/>
        <v>-268.855890171772</v>
      </c>
      <c r="P101" s="30">
        <f t="shared" si="55"/>
        <v>-1661.8925858299096</v>
      </c>
      <c r="Q101" s="30">
        <f t="shared" si="56"/>
        <v>0</v>
      </c>
    </row>
    <row r="102" spans="2:17" ht="12.75">
      <c r="B102" s="39">
        <f t="shared" si="43"/>
        <v>1740</v>
      </c>
      <c r="C102" s="15">
        <f t="shared" si="42"/>
        <v>19.749999999999993</v>
      </c>
      <c r="D102" s="15">
        <v>220.4</v>
      </c>
      <c r="E102" s="33">
        <f t="shared" si="44"/>
        <v>9.402957604134041</v>
      </c>
      <c r="F102" s="31">
        <f t="shared" si="45"/>
        <v>1671.2955434340438</v>
      </c>
      <c r="G102" s="34">
        <f t="shared" si="46"/>
        <v>3.4035510669970335</v>
      </c>
      <c r="H102" s="31">
        <f t="shared" si="47"/>
        <v>342.3667385272122</v>
      </c>
      <c r="I102" s="31">
        <f t="shared" si="48"/>
        <v>0</v>
      </c>
      <c r="J102" s="31">
        <f t="shared" si="49"/>
        <v>342.36673852721185</v>
      </c>
      <c r="K102" s="27">
        <f t="shared" si="50"/>
        <v>68.7044565659562</v>
      </c>
      <c r="L102" s="16">
        <f t="shared" si="51"/>
        <v>0.3000000000000007</v>
      </c>
      <c r="M102" s="31">
        <f t="shared" si="52"/>
        <v>52.48674094930488</v>
      </c>
      <c r="N102" s="12">
        <f t="shared" si="53"/>
        <v>-208.50083893919455</v>
      </c>
      <c r="O102" s="32">
        <f t="shared" si="54"/>
        <v>-271.55548937816064</v>
      </c>
      <c r="P102" s="30">
        <f t="shared" si="55"/>
        <v>-1671.2955434340438</v>
      </c>
      <c r="Q102" s="30">
        <f t="shared" si="56"/>
        <v>0</v>
      </c>
    </row>
    <row r="103" spans="1:17" ht="15">
      <c r="A103" s="40" t="s">
        <v>33</v>
      </c>
      <c r="B103" s="39">
        <f t="shared" si="43"/>
        <v>1750</v>
      </c>
      <c r="C103" s="15">
        <f t="shared" si="42"/>
        <v>19.449999999999992</v>
      </c>
      <c r="D103" s="15">
        <v>220.4</v>
      </c>
      <c r="E103" s="33">
        <f t="shared" si="44"/>
        <v>9.420648287388241</v>
      </c>
      <c r="F103" s="31">
        <f t="shared" si="45"/>
        <v>1680.716191721432</v>
      </c>
      <c r="G103" s="34">
        <f t="shared" si="46"/>
        <v>3.354274499221127</v>
      </c>
      <c r="H103" s="31">
        <f t="shared" si="47"/>
        <v>345.7210130264333</v>
      </c>
      <c r="I103" s="31">
        <f t="shared" si="48"/>
        <v>0</v>
      </c>
      <c r="J103" s="31">
        <f t="shared" si="49"/>
        <v>345.721013026433</v>
      </c>
      <c r="K103" s="27">
        <f t="shared" si="50"/>
        <v>69.2838082785679</v>
      </c>
      <c r="L103" s="16">
        <f t="shared" si="51"/>
        <v>0.3000000000000007</v>
      </c>
      <c r="M103" s="31">
        <f t="shared" si="52"/>
        <v>52.48674094930489</v>
      </c>
      <c r="N103" s="12">
        <f t="shared" si="53"/>
        <v>-210.54358716330208</v>
      </c>
      <c r="O103" s="32">
        <f t="shared" si="54"/>
        <v>-274.21600382259254</v>
      </c>
      <c r="P103" s="30">
        <f t="shared" si="55"/>
        <v>-1680.716191721432</v>
      </c>
      <c r="Q103" s="30">
        <f t="shared" si="56"/>
        <v>0</v>
      </c>
    </row>
    <row r="104" spans="2:17" ht="12.75">
      <c r="B104" s="39">
        <f t="shared" si="43"/>
        <v>1760</v>
      </c>
      <c r="C104" s="15">
        <f t="shared" si="42"/>
        <v>19.14999999999999</v>
      </c>
      <c r="D104" s="15">
        <v>220.4</v>
      </c>
      <c r="E104" s="33">
        <f t="shared" si="44"/>
        <v>9.438080736856056</v>
      </c>
      <c r="F104" s="31">
        <f t="shared" si="45"/>
        <v>1690.1542724582882</v>
      </c>
      <c r="G104" s="34">
        <f t="shared" si="46"/>
        <v>3.304905985861901</v>
      </c>
      <c r="H104" s="31">
        <f t="shared" si="47"/>
        <v>349.0259190122952</v>
      </c>
      <c r="I104" s="31">
        <f t="shared" si="48"/>
        <v>0</v>
      </c>
      <c r="J104" s="31">
        <f t="shared" si="49"/>
        <v>349.02591901229493</v>
      </c>
      <c r="K104" s="27">
        <f t="shared" si="50"/>
        <v>69.84572754171177</v>
      </c>
      <c r="L104" s="16">
        <f t="shared" si="51"/>
        <v>0.3000000000000007</v>
      </c>
      <c r="M104" s="31">
        <f t="shared" si="52"/>
        <v>52.48674094930489</v>
      </c>
      <c r="N104" s="12">
        <f t="shared" si="53"/>
        <v>-212.5562700355683</v>
      </c>
      <c r="O104" s="32">
        <f t="shared" si="54"/>
        <v>-276.83736057646485</v>
      </c>
      <c r="P104" s="30">
        <f t="shared" si="55"/>
        <v>-1690.1542724582882</v>
      </c>
      <c r="Q104" s="30">
        <f t="shared" si="56"/>
        <v>0</v>
      </c>
    </row>
    <row r="105" spans="1:17" ht="14.25">
      <c r="A105" s="40" t="s">
        <v>35</v>
      </c>
      <c r="B105" s="39">
        <f t="shared" si="43"/>
        <v>1770</v>
      </c>
      <c r="C105" s="15">
        <f t="shared" si="42"/>
        <v>18.84999999999999</v>
      </c>
      <c r="D105" s="15">
        <v>220.4</v>
      </c>
      <c r="E105" s="33">
        <f t="shared" si="44"/>
        <v>9.455254474687981</v>
      </c>
      <c r="F105" s="31">
        <f t="shared" si="45"/>
        <v>1699.6095269329762</v>
      </c>
      <c r="G105" s="34">
        <f t="shared" si="46"/>
        <v>3.255446880182417</v>
      </c>
      <c r="H105" s="31">
        <f t="shared" si="47"/>
        <v>352.28136589247765</v>
      </c>
      <c r="I105" s="31">
        <f t="shared" si="48"/>
        <v>0</v>
      </c>
      <c r="J105" s="31">
        <f t="shared" si="49"/>
        <v>352.2813658924773</v>
      </c>
      <c r="K105" s="27">
        <f t="shared" si="50"/>
        <v>70.39047306702378</v>
      </c>
      <c r="L105" s="16">
        <f t="shared" si="51"/>
        <v>0.3000000000000007</v>
      </c>
      <c r="M105" s="31">
        <f t="shared" si="52"/>
        <v>52.48674094930488</v>
      </c>
      <c r="N105" s="12">
        <f t="shared" si="53"/>
        <v>-214.5388323854038</v>
      </c>
      <c r="O105" s="32">
        <f t="shared" si="54"/>
        <v>-279.4194877845443</v>
      </c>
      <c r="P105" s="30">
        <f t="shared" si="55"/>
        <v>-1699.6095269329762</v>
      </c>
      <c r="Q105" s="30">
        <f t="shared" si="56"/>
        <v>0</v>
      </c>
    </row>
    <row r="106" spans="1:17" ht="12.75">
      <c r="A106" s="35" t="s">
        <v>34</v>
      </c>
      <c r="B106" s="23">
        <v>1776.7</v>
      </c>
      <c r="C106" s="36">
        <v>18.7</v>
      </c>
      <c r="D106" s="36">
        <v>220.4</v>
      </c>
      <c r="E106" s="48">
        <f t="shared" si="44"/>
        <v>6.343541793055674</v>
      </c>
      <c r="F106" s="49">
        <f t="shared" si="45"/>
        <v>1705.953068726032</v>
      </c>
      <c r="G106" s="50">
        <f t="shared" si="46"/>
        <v>2.1562587702479896</v>
      </c>
      <c r="H106" s="49">
        <f t="shared" si="47"/>
        <v>354.4376246627256</v>
      </c>
      <c r="I106" s="49">
        <f t="shared" si="48"/>
        <v>0</v>
      </c>
      <c r="J106" s="49">
        <f t="shared" si="49"/>
        <v>354.4376246627253</v>
      </c>
      <c r="K106" s="51">
        <f t="shared" si="50"/>
        <v>70.74693127396813</v>
      </c>
      <c r="L106" s="52">
        <v>0.3</v>
      </c>
      <c r="M106" s="49">
        <f t="shared" si="52"/>
        <v>52.48674094930488</v>
      </c>
      <c r="N106" s="49">
        <f t="shared" si="53"/>
        <v>-215.8519907970553</v>
      </c>
      <c r="O106" s="53">
        <f t="shared" si="54"/>
        <v>-281.1297704717572</v>
      </c>
      <c r="P106" s="30">
        <f t="shared" si="55"/>
        <v>-1705.953068726032</v>
      </c>
      <c r="Q106" s="30">
        <f t="shared" si="56"/>
        <v>0</v>
      </c>
    </row>
  </sheetData>
  <sheetProtection/>
  <printOptions/>
  <pageMargins left="0.35" right="0.24" top="0.32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Навигация-сервис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Туницин В.А.</dc:creator>
  <cp:keywords/>
  <dc:description/>
  <cp:lastModifiedBy>Viktor</cp:lastModifiedBy>
  <cp:lastPrinted>2018-05-04T11:37:43Z</cp:lastPrinted>
  <dcterms:created xsi:type="dcterms:W3CDTF">1998-03-30T04:13:35Z</dcterms:created>
  <dcterms:modified xsi:type="dcterms:W3CDTF">2024-03-14T06:59:38Z</dcterms:modified>
  <cp:category/>
  <cp:version/>
  <cp:contentType/>
  <cp:contentStatus/>
</cp:coreProperties>
</file>